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Uzivatel\Desktop\Nová složka (3)\"/>
    </mc:Choice>
  </mc:AlternateContent>
  <xr:revisionPtr revIDLastSave="0" documentId="8_{7F83C78F-8754-4089-A935-4CFDF8638471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Rekapitulace stavby" sheetId="1" r:id="rId1"/>
    <sheet name="202006 - Rekonstrukce bud..." sheetId="2" r:id="rId2"/>
  </sheets>
  <definedNames>
    <definedName name="_xlnm._FilterDatabase" localSheetId="1" hidden="1">'202006 - Rekonstrukce bud...'!$C$127:$K$296</definedName>
    <definedName name="_xlnm.Print_Titles" localSheetId="1">'202006 - Rekonstrukce bud...'!$127:$127</definedName>
    <definedName name="_xlnm.Print_Titles" localSheetId="0">'Rekapitulace stavby'!$92:$92</definedName>
    <definedName name="_xlnm.Print_Area" localSheetId="1">'202006 - Rekonstrukce bud...'!$C$4:$J$76,'202006 - Rekonstrukce bud...'!$C$82:$J$111,'202006 - Rekonstrukce bud...'!$C$117:$K$296</definedName>
    <definedName name="_xlnm.Print_Area" localSheetId="0">'Rekapitulace stavby'!$D$4:$AO$76,'Rekapitulace stavby'!$C$82:$AQ$96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/>
  <c r="J33" i="2"/>
  <c r="AX95" i="1"/>
  <c r="BI293" i="2"/>
  <c r="BH293" i="2"/>
  <c r="BG293" i="2"/>
  <c r="BF293" i="2"/>
  <c r="T293" i="2"/>
  <c r="T292" i="2"/>
  <c r="R293" i="2"/>
  <c r="R292" i="2"/>
  <c r="P293" i="2"/>
  <c r="P292" i="2" s="1"/>
  <c r="BI288" i="2"/>
  <c r="BH288" i="2"/>
  <c r="BG288" i="2"/>
  <c r="BF288" i="2"/>
  <c r="T288" i="2"/>
  <c r="T287" i="2" s="1"/>
  <c r="R288" i="2"/>
  <c r="R287" i="2" s="1"/>
  <c r="P288" i="2"/>
  <c r="P287" i="2" s="1"/>
  <c r="BI286" i="2"/>
  <c r="BH286" i="2"/>
  <c r="BG286" i="2"/>
  <c r="BF286" i="2"/>
  <c r="T286" i="2"/>
  <c r="T285" i="2" s="1"/>
  <c r="R286" i="2"/>
  <c r="R285" i="2" s="1"/>
  <c r="P286" i="2"/>
  <c r="P285" i="2" s="1"/>
  <c r="BI284" i="2"/>
  <c r="BH284" i="2"/>
  <c r="BG284" i="2"/>
  <c r="BF284" i="2"/>
  <c r="T284" i="2"/>
  <c r="R284" i="2"/>
  <c r="P284" i="2"/>
  <c r="BI282" i="2"/>
  <c r="BH282" i="2"/>
  <c r="BG282" i="2"/>
  <c r="BF282" i="2"/>
  <c r="T282" i="2"/>
  <c r="R282" i="2"/>
  <c r="P282" i="2"/>
  <c r="BI281" i="2"/>
  <c r="BH281" i="2"/>
  <c r="BG281" i="2"/>
  <c r="BF281" i="2"/>
  <c r="T281" i="2"/>
  <c r="R281" i="2"/>
  <c r="P281" i="2"/>
  <c r="BI278" i="2"/>
  <c r="BH278" i="2"/>
  <c r="BG278" i="2"/>
  <c r="BF278" i="2"/>
  <c r="T278" i="2"/>
  <c r="R278" i="2"/>
  <c r="P278" i="2"/>
  <c r="BI276" i="2"/>
  <c r="BH276" i="2"/>
  <c r="BG276" i="2"/>
  <c r="BF276" i="2"/>
  <c r="T276" i="2"/>
  <c r="R276" i="2"/>
  <c r="P276" i="2"/>
  <c r="BI275" i="2"/>
  <c r="BH275" i="2"/>
  <c r="BG275" i="2"/>
  <c r="BF275" i="2"/>
  <c r="T275" i="2"/>
  <c r="R275" i="2"/>
  <c r="P275" i="2"/>
  <c r="BI274" i="2"/>
  <c r="BH274" i="2"/>
  <c r="BG274" i="2"/>
  <c r="BF274" i="2"/>
  <c r="T274" i="2"/>
  <c r="R274" i="2"/>
  <c r="P274" i="2"/>
  <c r="BI273" i="2"/>
  <c r="BH273" i="2"/>
  <c r="BG273" i="2"/>
  <c r="BF273" i="2"/>
  <c r="T273" i="2"/>
  <c r="R273" i="2"/>
  <c r="P273" i="2"/>
  <c r="BI272" i="2"/>
  <c r="BH272" i="2"/>
  <c r="BG272" i="2"/>
  <c r="BF272" i="2"/>
  <c r="T272" i="2"/>
  <c r="R272" i="2"/>
  <c r="P272" i="2"/>
  <c r="BI271" i="2"/>
  <c r="BH271" i="2"/>
  <c r="BG271" i="2"/>
  <c r="BF271" i="2"/>
  <c r="T271" i="2"/>
  <c r="R271" i="2"/>
  <c r="P271" i="2"/>
  <c r="BI270" i="2"/>
  <c r="BH270" i="2"/>
  <c r="BG270" i="2"/>
  <c r="BF270" i="2"/>
  <c r="T270" i="2"/>
  <c r="R270" i="2"/>
  <c r="P270" i="2"/>
  <c r="BI269" i="2"/>
  <c r="BH269" i="2"/>
  <c r="BG269" i="2"/>
  <c r="BF269" i="2"/>
  <c r="T269" i="2"/>
  <c r="R269" i="2"/>
  <c r="P269" i="2"/>
  <c r="BI268" i="2"/>
  <c r="BH268" i="2"/>
  <c r="BG268" i="2"/>
  <c r="BF268" i="2"/>
  <c r="T268" i="2"/>
  <c r="R268" i="2"/>
  <c r="P268" i="2"/>
  <c r="BI266" i="2"/>
  <c r="BH266" i="2"/>
  <c r="BG266" i="2"/>
  <c r="BF266" i="2"/>
  <c r="T266" i="2"/>
  <c r="R266" i="2"/>
  <c r="P266" i="2"/>
  <c r="BI258" i="2"/>
  <c r="BH258" i="2"/>
  <c r="BG258" i="2"/>
  <c r="BF258" i="2"/>
  <c r="T258" i="2"/>
  <c r="R258" i="2"/>
  <c r="P258" i="2"/>
  <c r="BI255" i="2"/>
  <c r="BH255" i="2"/>
  <c r="BG255" i="2"/>
  <c r="BF255" i="2"/>
  <c r="T255" i="2"/>
  <c r="R255" i="2"/>
  <c r="P255" i="2"/>
  <c r="BI254" i="2"/>
  <c r="BH254" i="2"/>
  <c r="BG254" i="2"/>
  <c r="BF254" i="2"/>
  <c r="T254" i="2"/>
  <c r="R254" i="2"/>
  <c r="P254" i="2"/>
  <c r="BI253" i="2"/>
  <c r="BH253" i="2"/>
  <c r="BG253" i="2"/>
  <c r="BF253" i="2"/>
  <c r="T253" i="2"/>
  <c r="R253" i="2"/>
  <c r="P253" i="2"/>
  <c r="BI247" i="2"/>
  <c r="BH247" i="2"/>
  <c r="BG247" i="2"/>
  <c r="BF247" i="2"/>
  <c r="T247" i="2"/>
  <c r="R247" i="2"/>
  <c r="P247" i="2"/>
  <c r="BI245" i="2"/>
  <c r="BH245" i="2"/>
  <c r="BG245" i="2"/>
  <c r="BF245" i="2"/>
  <c r="T245" i="2"/>
  <c r="R245" i="2"/>
  <c r="P245" i="2"/>
  <c r="BI235" i="2"/>
  <c r="BH235" i="2"/>
  <c r="BG235" i="2"/>
  <c r="BF235" i="2"/>
  <c r="T235" i="2"/>
  <c r="R235" i="2"/>
  <c r="P235" i="2"/>
  <c r="BI227" i="2"/>
  <c r="BH227" i="2"/>
  <c r="BG227" i="2"/>
  <c r="BF227" i="2"/>
  <c r="T227" i="2"/>
  <c r="R227" i="2"/>
  <c r="P227" i="2"/>
  <c r="BI221" i="2"/>
  <c r="BH221" i="2"/>
  <c r="BG221" i="2"/>
  <c r="BF221" i="2"/>
  <c r="T221" i="2"/>
  <c r="R221" i="2"/>
  <c r="P221" i="2"/>
  <c r="BI219" i="2"/>
  <c r="BH219" i="2"/>
  <c r="BG219" i="2"/>
  <c r="BF219" i="2"/>
  <c r="T219" i="2"/>
  <c r="R219" i="2"/>
  <c r="P219" i="2"/>
  <c r="BI218" i="2"/>
  <c r="BH218" i="2"/>
  <c r="BG218" i="2"/>
  <c r="BF218" i="2"/>
  <c r="T218" i="2"/>
  <c r="R218" i="2"/>
  <c r="P218" i="2"/>
  <c r="BI217" i="2"/>
  <c r="BH217" i="2"/>
  <c r="BG217" i="2"/>
  <c r="BF217" i="2"/>
  <c r="T217" i="2"/>
  <c r="R217" i="2"/>
  <c r="P217" i="2"/>
  <c r="BI216" i="2"/>
  <c r="BH216" i="2"/>
  <c r="BG216" i="2"/>
  <c r="BF216" i="2"/>
  <c r="T216" i="2"/>
  <c r="R216" i="2"/>
  <c r="P216" i="2"/>
  <c r="BI215" i="2"/>
  <c r="BH215" i="2"/>
  <c r="BG215" i="2"/>
  <c r="BF215" i="2"/>
  <c r="T215" i="2"/>
  <c r="R215" i="2"/>
  <c r="P215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08" i="2"/>
  <c r="BH208" i="2"/>
  <c r="BG208" i="2"/>
  <c r="BF208" i="2"/>
  <c r="T208" i="2"/>
  <c r="T207" i="2" s="1"/>
  <c r="R208" i="2"/>
  <c r="R207" i="2"/>
  <c r="P208" i="2"/>
  <c r="P207" i="2"/>
  <c r="BI206" i="2"/>
  <c r="BH206" i="2"/>
  <c r="BG206" i="2"/>
  <c r="BF206" i="2"/>
  <c r="T206" i="2"/>
  <c r="R206" i="2"/>
  <c r="P206" i="2"/>
  <c r="BI205" i="2"/>
  <c r="BH205" i="2"/>
  <c r="BG205" i="2"/>
  <c r="BF205" i="2"/>
  <c r="T205" i="2"/>
  <c r="R205" i="2"/>
  <c r="P205" i="2"/>
  <c r="BI203" i="2"/>
  <c r="BH203" i="2"/>
  <c r="BG203" i="2"/>
  <c r="BF203" i="2"/>
  <c r="T203" i="2"/>
  <c r="R203" i="2"/>
  <c r="P203" i="2"/>
  <c r="BI202" i="2"/>
  <c r="BH202" i="2"/>
  <c r="BG202" i="2"/>
  <c r="BF202" i="2"/>
  <c r="T202" i="2"/>
  <c r="R202" i="2"/>
  <c r="P202" i="2"/>
  <c r="BI201" i="2"/>
  <c r="BH201" i="2"/>
  <c r="BG201" i="2"/>
  <c r="BF201" i="2"/>
  <c r="T201" i="2"/>
  <c r="R201" i="2"/>
  <c r="P201" i="2"/>
  <c r="BI196" i="2"/>
  <c r="BH196" i="2"/>
  <c r="BG196" i="2"/>
  <c r="BF196" i="2"/>
  <c r="T196" i="2"/>
  <c r="R196" i="2"/>
  <c r="P196" i="2"/>
  <c r="BI188" i="2"/>
  <c r="BH188" i="2"/>
  <c r="BG188" i="2"/>
  <c r="BF188" i="2"/>
  <c r="T188" i="2"/>
  <c r="R188" i="2"/>
  <c r="P188" i="2"/>
  <c r="BI180" i="2"/>
  <c r="BH180" i="2"/>
  <c r="BG180" i="2"/>
  <c r="BF180" i="2"/>
  <c r="T180" i="2"/>
  <c r="R180" i="2"/>
  <c r="P180" i="2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2" i="2"/>
  <c r="BH172" i="2"/>
  <c r="BG172" i="2"/>
  <c r="BF172" i="2"/>
  <c r="T172" i="2"/>
  <c r="R172" i="2"/>
  <c r="P172" i="2"/>
  <c r="BI171" i="2"/>
  <c r="BH171" i="2"/>
  <c r="BG171" i="2"/>
  <c r="BF171" i="2"/>
  <c r="T171" i="2"/>
  <c r="R171" i="2"/>
  <c r="P171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58" i="2"/>
  <c r="BH158" i="2"/>
  <c r="BG158" i="2"/>
  <c r="BF158" i="2"/>
  <c r="T158" i="2"/>
  <c r="R158" i="2"/>
  <c r="P158" i="2"/>
  <c r="BI154" i="2"/>
  <c r="BH154" i="2"/>
  <c r="BG154" i="2"/>
  <c r="BF154" i="2"/>
  <c r="T154" i="2"/>
  <c r="R154" i="2"/>
  <c r="P154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5" i="2"/>
  <c r="BH145" i="2"/>
  <c r="BG145" i="2"/>
  <c r="BF145" i="2"/>
  <c r="T145" i="2"/>
  <c r="R145" i="2"/>
  <c r="P145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1" i="2"/>
  <c r="BH131" i="2"/>
  <c r="BG131" i="2"/>
  <c r="BF131" i="2"/>
  <c r="T131" i="2"/>
  <c r="R131" i="2"/>
  <c r="P131" i="2"/>
  <c r="J125" i="2"/>
  <c r="J124" i="2"/>
  <c r="F122" i="2"/>
  <c r="E120" i="2"/>
  <c r="J90" i="2"/>
  <c r="J89" i="2"/>
  <c r="F87" i="2"/>
  <c r="E85" i="2"/>
  <c r="J16" i="2"/>
  <c r="E16" i="2"/>
  <c r="F125" i="2"/>
  <c r="J15" i="2"/>
  <c r="J13" i="2"/>
  <c r="E13" i="2"/>
  <c r="F124" i="2" s="1"/>
  <c r="J12" i="2"/>
  <c r="J10" i="2"/>
  <c r="J87" i="2" s="1"/>
  <c r="L90" i="1"/>
  <c r="AM90" i="1"/>
  <c r="AM89" i="1"/>
  <c r="L89" i="1"/>
  <c r="AM87" i="1"/>
  <c r="L87" i="1"/>
  <c r="L85" i="1"/>
  <c r="L84" i="1"/>
  <c r="BK286" i="2"/>
  <c r="BK282" i="2"/>
  <c r="J281" i="2"/>
  <c r="BK276" i="2"/>
  <c r="BK274" i="2"/>
  <c r="BK273" i="2"/>
  <c r="BK272" i="2"/>
  <c r="J271" i="2"/>
  <c r="BK270" i="2"/>
  <c r="J268" i="2"/>
  <c r="BK258" i="2"/>
  <c r="BK255" i="2"/>
  <c r="J254" i="2"/>
  <c r="BK247" i="2"/>
  <c r="J245" i="2"/>
  <c r="J235" i="2"/>
  <c r="J227" i="2"/>
  <c r="BK221" i="2"/>
  <c r="BK217" i="2"/>
  <c r="J212" i="2"/>
  <c r="BK211" i="2"/>
  <c r="J208" i="2"/>
  <c r="J206" i="2"/>
  <c r="J205" i="2"/>
  <c r="J196" i="2"/>
  <c r="J180" i="2"/>
  <c r="J176" i="2"/>
  <c r="BK175" i="2"/>
  <c r="BK172" i="2"/>
  <c r="J171" i="2"/>
  <c r="J158" i="2"/>
  <c r="J151" i="2"/>
  <c r="J150" i="2"/>
  <c r="J136" i="2"/>
  <c r="BK135" i="2"/>
  <c r="AS94" i="1"/>
  <c r="J276" i="2"/>
  <c r="J275" i="2"/>
  <c r="J273" i="2"/>
  <c r="BK271" i="2"/>
  <c r="BK269" i="2"/>
  <c r="BK268" i="2"/>
  <c r="J258" i="2"/>
  <c r="BK253" i="2"/>
  <c r="J247" i="2"/>
  <c r="BK235" i="2"/>
  <c r="BK227" i="2"/>
  <c r="J217" i="2"/>
  <c r="BK216" i="2"/>
  <c r="BK205" i="2"/>
  <c r="J202" i="2"/>
  <c r="BK201" i="2"/>
  <c r="BK196" i="2"/>
  <c r="J188" i="2"/>
  <c r="BK180" i="2"/>
  <c r="J172" i="2"/>
  <c r="J163" i="2"/>
  <c r="BK158" i="2"/>
  <c r="BK154" i="2"/>
  <c r="BK145" i="2"/>
  <c r="BK136" i="2"/>
  <c r="J135" i="2"/>
  <c r="BK131" i="2"/>
  <c r="J288" i="2"/>
  <c r="J286" i="2"/>
  <c r="J284" i="2"/>
  <c r="J282" i="2"/>
  <c r="BK281" i="2"/>
  <c r="J278" i="2"/>
  <c r="J272" i="2"/>
  <c r="BK266" i="2"/>
  <c r="J255" i="2"/>
  <c r="BK254" i="2"/>
  <c r="J253" i="2"/>
  <c r="J219" i="2"/>
  <c r="BK218" i="2"/>
  <c r="BK215" i="2"/>
  <c r="BK212" i="2"/>
  <c r="J211" i="2"/>
  <c r="BK206" i="2"/>
  <c r="J203" i="2"/>
  <c r="BK188" i="2"/>
  <c r="J175" i="2"/>
  <c r="BK164" i="2"/>
  <c r="BK293" i="2"/>
  <c r="J293" i="2"/>
  <c r="BK288" i="2"/>
  <c r="BK284" i="2"/>
  <c r="BK278" i="2"/>
  <c r="BK275" i="2"/>
  <c r="J274" i="2"/>
  <c r="J270" i="2"/>
  <c r="J269" i="2"/>
  <c r="J266" i="2"/>
  <c r="BK245" i="2"/>
  <c r="J221" i="2"/>
  <c r="BK219" i="2"/>
  <c r="J218" i="2"/>
  <c r="J216" i="2"/>
  <c r="J215" i="2"/>
  <c r="BK208" i="2"/>
  <c r="BK203" i="2"/>
  <c r="BK202" i="2"/>
  <c r="J201" i="2"/>
  <c r="BK176" i="2"/>
  <c r="BK171" i="2"/>
  <c r="J164" i="2"/>
  <c r="BK163" i="2"/>
  <c r="J154" i="2"/>
  <c r="BK151" i="2"/>
  <c r="BK150" i="2"/>
  <c r="J145" i="2"/>
  <c r="J131" i="2"/>
  <c r="BK130" i="2" l="1"/>
  <c r="BK144" i="2"/>
  <c r="J144" i="2" s="1"/>
  <c r="J97" i="2" s="1"/>
  <c r="R144" i="2"/>
  <c r="P170" i="2"/>
  <c r="BK200" i="2"/>
  <c r="J200" i="2"/>
  <c r="J99" i="2" s="1"/>
  <c r="R200" i="2"/>
  <c r="T210" i="2"/>
  <c r="BK220" i="2"/>
  <c r="J220" i="2" s="1"/>
  <c r="J104" i="2" s="1"/>
  <c r="T220" i="2"/>
  <c r="T246" i="2"/>
  <c r="R267" i="2"/>
  <c r="P277" i="2"/>
  <c r="R130" i="2"/>
  <c r="T130" i="2"/>
  <c r="T144" i="2"/>
  <c r="T170" i="2"/>
  <c r="T200" i="2"/>
  <c r="BK210" i="2"/>
  <c r="R210" i="2"/>
  <c r="P214" i="2"/>
  <c r="P220" i="2"/>
  <c r="BK246" i="2"/>
  <c r="J246" i="2" s="1"/>
  <c r="J105" i="2" s="1"/>
  <c r="R246" i="2"/>
  <c r="P267" i="2"/>
  <c r="BK277" i="2"/>
  <c r="J277" i="2"/>
  <c r="J107" i="2"/>
  <c r="T277" i="2"/>
  <c r="P130" i="2"/>
  <c r="P144" i="2"/>
  <c r="BK170" i="2"/>
  <c r="J170" i="2" s="1"/>
  <c r="J98" i="2" s="1"/>
  <c r="R170" i="2"/>
  <c r="P200" i="2"/>
  <c r="P210" i="2"/>
  <c r="BK214" i="2"/>
  <c r="J214" i="2" s="1"/>
  <c r="J103" i="2" s="1"/>
  <c r="R214" i="2"/>
  <c r="T214" i="2"/>
  <c r="R220" i="2"/>
  <c r="P246" i="2"/>
  <c r="BK267" i="2"/>
  <c r="J267" i="2"/>
  <c r="J106" i="2"/>
  <c r="T267" i="2"/>
  <c r="R277" i="2"/>
  <c r="F89" i="2"/>
  <c r="J122" i="2"/>
  <c r="BE180" i="2"/>
  <c r="BE188" i="2"/>
  <c r="BE196" i="2"/>
  <c r="BE218" i="2"/>
  <c r="BE247" i="2"/>
  <c r="BE253" i="2"/>
  <c r="BE255" i="2"/>
  <c r="BE270" i="2"/>
  <c r="BE272" i="2"/>
  <c r="BE273" i="2"/>
  <c r="BE281" i="2"/>
  <c r="BE286" i="2"/>
  <c r="BE293" i="2"/>
  <c r="F90" i="2"/>
  <c r="BE131" i="2"/>
  <c r="BE135" i="2"/>
  <c r="BE136" i="2"/>
  <c r="BE145" i="2"/>
  <c r="BE151" i="2"/>
  <c r="BE154" i="2"/>
  <c r="BE171" i="2"/>
  <c r="BE175" i="2"/>
  <c r="BE202" i="2"/>
  <c r="BE203" i="2"/>
  <c r="BE205" i="2"/>
  <c r="BE206" i="2"/>
  <c r="BE208" i="2"/>
  <c r="BE216" i="2"/>
  <c r="BE221" i="2"/>
  <c r="BE227" i="2"/>
  <c r="BE235" i="2"/>
  <c r="BE268" i="2"/>
  <c r="BE269" i="2"/>
  <c r="BE271" i="2"/>
  <c r="BE274" i="2"/>
  <c r="BE150" i="2"/>
  <c r="BE164" i="2"/>
  <c r="BE172" i="2"/>
  <c r="BE176" i="2"/>
  <c r="BE211" i="2"/>
  <c r="BE212" i="2"/>
  <c r="BE217" i="2"/>
  <c r="BE219" i="2"/>
  <c r="BE245" i="2"/>
  <c r="BE254" i="2"/>
  <c r="BE258" i="2"/>
  <c r="BE266" i="2"/>
  <c r="BE275" i="2"/>
  <c r="BE276" i="2"/>
  <c r="BE278" i="2"/>
  <c r="BE282" i="2"/>
  <c r="BE284" i="2"/>
  <c r="BE288" i="2"/>
  <c r="BE158" i="2"/>
  <c r="BE163" i="2"/>
  <c r="BE201" i="2"/>
  <c r="BE215" i="2"/>
  <c r="BK207" i="2"/>
  <c r="J207" i="2" s="1"/>
  <c r="J100" i="2" s="1"/>
  <c r="BK285" i="2"/>
  <c r="J285" i="2"/>
  <c r="J108" i="2" s="1"/>
  <c r="BK287" i="2"/>
  <c r="J287" i="2" s="1"/>
  <c r="J109" i="2" s="1"/>
  <c r="BK292" i="2"/>
  <c r="J292" i="2"/>
  <c r="J110" i="2" s="1"/>
  <c r="F35" i="2"/>
  <c r="BD95" i="1" s="1"/>
  <c r="BD94" i="1" s="1"/>
  <c r="W33" i="1" s="1"/>
  <c r="F32" i="2"/>
  <c r="BA95" i="1" s="1"/>
  <c r="BA94" i="1" s="1"/>
  <c r="W30" i="1" s="1"/>
  <c r="J32" i="2"/>
  <c r="AW95" i="1"/>
  <c r="F33" i="2"/>
  <c r="BB95" i="1" s="1"/>
  <c r="BB94" i="1" s="1"/>
  <c r="W31" i="1" s="1"/>
  <c r="F34" i="2"/>
  <c r="BC95" i="1"/>
  <c r="BC94" i="1"/>
  <c r="W32" i="1" s="1"/>
  <c r="P209" i="2" l="1"/>
  <c r="T129" i="2"/>
  <c r="BK129" i="2"/>
  <c r="BK209" i="2"/>
  <c r="J209" i="2"/>
  <c r="J101" i="2"/>
  <c r="R129" i="2"/>
  <c r="P129" i="2"/>
  <c r="P128" i="2" s="1"/>
  <c r="AU95" i="1" s="1"/>
  <c r="AU94" i="1" s="1"/>
  <c r="R209" i="2"/>
  <c r="T209" i="2"/>
  <c r="J130" i="2"/>
  <c r="J96" i="2" s="1"/>
  <c r="J210" i="2"/>
  <c r="J102" i="2"/>
  <c r="AX94" i="1"/>
  <c r="AY94" i="1"/>
  <c r="AW94" i="1"/>
  <c r="AK30" i="1" s="1"/>
  <c r="F31" i="2"/>
  <c r="AZ95" i="1" s="1"/>
  <c r="AZ94" i="1" s="1"/>
  <c r="W29" i="1" s="1"/>
  <c r="J31" i="2"/>
  <c r="AV95" i="1" s="1"/>
  <c r="AT95" i="1" s="1"/>
  <c r="R128" i="2" l="1"/>
  <c r="T128" i="2"/>
  <c r="BK128" i="2"/>
  <c r="J128" i="2"/>
  <c r="J94" i="2"/>
  <c r="J129" i="2"/>
  <c r="J95" i="2"/>
  <c r="AV94" i="1"/>
  <c r="AK29" i="1" s="1"/>
  <c r="J28" i="2" l="1"/>
  <c r="AG95" i="1" s="1"/>
  <c r="AG94" i="1" s="1"/>
  <c r="AT94" i="1"/>
  <c r="AN95" i="1" l="1"/>
  <c r="J37" i="2"/>
  <c r="AN94" i="1"/>
  <c r="AK26" i="1"/>
  <c r="AK35" i="1" s="1"/>
</calcChain>
</file>

<file path=xl/sharedStrings.xml><?xml version="1.0" encoding="utf-8"?>
<sst xmlns="http://schemas.openxmlformats.org/spreadsheetml/2006/main" count="2043" uniqueCount="440">
  <si>
    <t>Export Komplet</t>
  </si>
  <si>
    <t/>
  </si>
  <si>
    <t>2.0</t>
  </si>
  <si>
    <t>ZAMOK</t>
  </si>
  <si>
    <t>False</t>
  </si>
  <si>
    <t>{b0a25ed2-4563-444e-97d2-1cdc666b0399}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</si>
  <si>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</si>
  <si>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</si>
  <si>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</si>
  <si>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</si>
  <si>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</si>
  <si>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</si>
  <si>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</si>
  <si>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</si>
  <si>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202006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</si>
  <si>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</si>
  <si>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</si>
  <si>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budovy ZŠ v obci Záryby.</t>
  </si>
  <si>
    <t>KSO:</t>
  </si>
  <si>
    <t>CC-CZ:</t>
  </si>
  <si>
    <t>Místo:</t>
  </si>
  <si>
    <t>Záryby</t>
  </si>
  <si>
    <t>Datum:</t>
  </si>
  <si>
    <t>29. 7. 2020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</si>
  <si>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</si>
  <si>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</si>
  <si>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</si>
  <si>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</si>
  <si>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</si>
  <si>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</si>
  <si>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</si>
  <si>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DRAKISA s.r.o.</t>
  </si>
  <si>
    <t>True</t>
  </si>
  <si>
    <t>Zpracovatel:</t>
  </si>
  <si>
    <t>Krajovský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</si>
  <si>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</si>
  <si>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</si>
  <si>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</si>
  <si>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</si>
  <si>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</si>
  <si>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</si>
  <si>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</si>
  <si>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</si>
  <si>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</si>
  <si>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</si>
  <si>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</si>
  <si>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</si>
  <si>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</si>
  <si>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</si>
  <si>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</si>
  <si>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</si>
  <si>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</si>
  <si>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</si>
  <si>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</si>
  <si>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</si>
  <si>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</si>
  <si>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</si>
  <si>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</si>
  <si>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</si>
  <si>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</si>
  <si>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</si>
  <si>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</si>
  <si>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</si>
  <si>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</si>
  <si>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</si>
  <si>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</si>
  <si>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</si>
  <si>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</si>
  <si>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</si>
  <si>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</si>
  <si>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</si>
  <si>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</si>
  <si>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</si>
  <si>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</si>
  <si>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</si>
  <si>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</si>
  <si>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</si>
  <si>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</si>
  <si>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</si>
  <si>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</si>
  <si>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</si>
  <si>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</si>
  <si>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</si>
  <si>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</si>
  <si>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</si>
  <si>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</si>
  <si>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</si>
  <si>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</si>
  <si>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</si>
  <si>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</si>
  <si>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</si>
  <si>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</si>
  <si>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</si>
  <si>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</si>
  <si>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</si>
  <si>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</si>
  <si>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</si>
  <si>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</si>
  <si>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</si>
  <si>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</si>
  <si>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</si>
  <si>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</si>
  <si>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775 - Podlahy skládané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</si>
  <si>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</si>
  <si>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</si>
  <si>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</si>
  <si>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</si>
  <si>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</si>
  <si>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</si>
  <si>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</si>
  <si>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</si>
  <si>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</si>
  <si>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</si>
  <si>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</si>
  <si>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</si>
  <si>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</si>
  <si>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</si>
  <si>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</si>
  <si>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</si>
  <si>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</si>
  <si>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</si>
  <si>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</si>
  <si>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</si>
  <si>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</si>
  <si>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</si>
  <si>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</si>
  <si>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317941123</t>
  </si>
  <si>
    <t>Osazování ocelových válcovaných nosníků na zdivu I, IE, U, UE nebo L do č 22</t>
  </si>
  <si>
    <t>t</t>
  </si>
  <si>
    <t>4</t>
  </si>
  <si>
    <t>1469097067</t>
  </si>
  <si>
    <t>VV</t>
  </si>
  <si>
    <t>P1</t>
  </si>
  <si>
    <t>26* (1,63*0,0179)</t>
  </si>
  <si>
    <t>Součet</t>
  </si>
  <si>
    <t>M</t>
  </si>
  <si>
    <t>13010718</t>
  </si>
  <si>
    <t>ocel profilová IPN 160 jakost 11 375</t>
  </si>
  <si>
    <t>8</t>
  </si>
  <si>
    <t>-258911491</t>
  </si>
  <si>
    <t>331231125</t>
  </si>
  <si>
    <t>Zdivo pilířů z cihel dl 290 mm pevnosti P 25 na SMS 5 MPa</t>
  </si>
  <si>
    <t>m3</t>
  </si>
  <si>
    <t>-1928445144</t>
  </si>
  <si>
    <t>Dozdívky oken</t>
  </si>
  <si>
    <t>1.n.p.</t>
  </si>
  <si>
    <t>2*(0,815*0,4*2,35)</t>
  </si>
  <si>
    <t>2.n.p.</t>
  </si>
  <si>
    <t>2*(0,47*0,4*2,35)</t>
  </si>
  <si>
    <t>6</t>
  </si>
  <si>
    <t>Úpravy povrchů, podlahy a osazování výplní</t>
  </si>
  <si>
    <t>612311141</t>
  </si>
  <si>
    <t>Vápenná omítka štuková dvouvrstvá vnitřních stěn nanášená ručně</t>
  </si>
  <si>
    <t>m2</t>
  </si>
  <si>
    <t>-1819180799</t>
  </si>
  <si>
    <t>nové zdivo</t>
  </si>
  <si>
    <t>4*(0,82*2,35)</t>
  </si>
  <si>
    <t>2*(0,47*2,35)</t>
  </si>
  <si>
    <t>5</t>
  </si>
  <si>
    <t>612311191</t>
  </si>
  <si>
    <t>Příplatek k vápenné omítce vnitřních stěn za každých dalších 5 mm tloušťky ručně</t>
  </si>
  <si>
    <t>1588665930</t>
  </si>
  <si>
    <t>612315225</t>
  </si>
  <si>
    <t>Vápenná štuková omítka malých ploch do 4,0 m2 na stěnách</t>
  </si>
  <si>
    <t>kus</t>
  </si>
  <si>
    <t>-1818963383</t>
  </si>
  <si>
    <t>19+4</t>
  </si>
  <si>
    <t>7</t>
  </si>
  <si>
    <t>612315302</t>
  </si>
  <si>
    <t>Vápenná štuková omítka ostění nebo nadpraží</t>
  </si>
  <si>
    <t>-809768293</t>
  </si>
  <si>
    <t>19*(0,4*(1,33+1,33+2,5+2,35))</t>
  </si>
  <si>
    <t>4*(0,4*(1,1+1,1+2,35+2,35))</t>
  </si>
  <si>
    <t>622311141</t>
  </si>
  <si>
    <t>Vápenná omítka štuková dvouvrstvá vnějších stěn nanášená ručně</t>
  </si>
  <si>
    <t>1138012927</t>
  </si>
  <si>
    <t>9</t>
  </si>
  <si>
    <t>622311191</t>
  </si>
  <si>
    <t>Příplatek k vápenné omítce vnějších stěn za každých dalších 5 mm tloušťky ručně</t>
  </si>
  <si>
    <t>-1163048374</t>
  </si>
  <si>
    <t>10</t>
  </si>
  <si>
    <t>622325552</t>
  </si>
  <si>
    <t>Oprava vnější vápenné omítky s celoplošným přeštukováním členitosti 4 v rozsahu do 20%</t>
  </si>
  <si>
    <t>-1370068532</t>
  </si>
  <si>
    <t>9,9*(8,24+12,98+16,105+11,06+1,88+8,28+4,64+12,09)</t>
  </si>
  <si>
    <t>-69,725</t>
  </si>
  <si>
    <t>Věžičky</t>
  </si>
  <si>
    <t>80</t>
  </si>
  <si>
    <t>Ostatní konstrukce a práce, bourání</t>
  </si>
  <si>
    <t>11</t>
  </si>
  <si>
    <t>941221112</t>
  </si>
  <si>
    <t>Montáž lešení řadového rámového těžkého zatížení do 300 kg/m2 š do 1,2 m v do 25 m</t>
  </si>
  <si>
    <t>925436082</t>
  </si>
  <si>
    <t>12</t>
  </si>
  <si>
    <t>941221211</t>
  </si>
  <si>
    <t>Příplatek k lešení řadovému rámovému těžkému š 1,2 m v do 25 m za první a ZKD den použití</t>
  </si>
  <si>
    <t>1493963619</t>
  </si>
  <si>
    <t>900*60</t>
  </si>
  <si>
    <t>13</t>
  </si>
  <si>
    <t>941321812</t>
  </si>
  <si>
    <t>Demontáž lešení řadového modulového těžkého zatížení do 300 kg/m2 š do 1,2 m v do 25 m</t>
  </si>
  <si>
    <t>-1976124369</t>
  </si>
  <si>
    <t>14</t>
  </si>
  <si>
    <t>962081141</t>
  </si>
  <si>
    <t>Bourání příček ze skleněných tvárnic tl do 150 mm</t>
  </si>
  <si>
    <t>1985572778</t>
  </si>
  <si>
    <t>D8</t>
  </si>
  <si>
    <t>968062355</t>
  </si>
  <si>
    <t>Vybourání dřevěných rámů oken dvojitých včetně křídel pl do 2 m2</t>
  </si>
  <si>
    <t>-656348824</t>
  </si>
  <si>
    <t>D5</t>
  </si>
  <si>
    <t>1*2,2</t>
  </si>
  <si>
    <t>D6</t>
  </si>
  <si>
    <t>2*(1,1*2,2)</t>
  </si>
  <si>
    <t>D7</t>
  </si>
  <si>
    <t>0,98*2,2</t>
  </si>
  <si>
    <t>16</t>
  </si>
  <si>
    <t>968062356</t>
  </si>
  <si>
    <t>Vybourání dřevěných rámů oken dvojitých včetně křídel pl do 4 m2</t>
  </si>
  <si>
    <t>-1233463064</t>
  </si>
  <si>
    <t>D2</t>
  </si>
  <si>
    <t>2*(1,4*2,2)</t>
  </si>
  <si>
    <t>D3</t>
  </si>
  <si>
    <t>3*(1,35*2,2)</t>
  </si>
  <si>
    <t>D4</t>
  </si>
  <si>
    <t>1,45*2,2</t>
  </si>
  <si>
    <t>17</t>
  </si>
  <si>
    <t>968062357</t>
  </si>
  <si>
    <t>Vybourání dřevěných rámů oken dvojitých včetně křídel pl přes 4 m2</t>
  </si>
  <si>
    <t>-1852401758</t>
  </si>
  <si>
    <t>D1</t>
  </si>
  <si>
    <t>6*(2,95*2,2)</t>
  </si>
  <si>
    <t>997</t>
  </si>
  <si>
    <t>Přesun sutě</t>
  </si>
  <si>
    <t>18</t>
  </si>
  <si>
    <t>997013213</t>
  </si>
  <si>
    <t>Vnitrostaveništní doprava suti a vybouraných hmot pro budovy v do 12 m ručně</t>
  </si>
  <si>
    <t>-1630259337</t>
  </si>
  <si>
    <t>19</t>
  </si>
  <si>
    <t>997013219</t>
  </si>
  <si>
    <t>Příplatek k vnitrostaveništní dopravě suti a vybouraných hmot za zvětšenou dopravu suti ZKD 10 m</t>
  </si>
  <si>
    <t>-1764418686</t>
  </si>
  <si>
    <t>20</t>
  </si>
  <si>
    <t>997013509</t>
  </si>
  <si>
    <t>Příplatek k odvozu suti a vybouraných hmot na skládku ZKD 1 km přes 1 km</t>
  </si>
  <si>
    <t>-1317079359</t>
  </si>
  <si>
    <t>8,27*20 'Přepočtené koeficientem množství</t>
  </si>
  <si>
    <t>997013511</t>
  </si>
  <si>
    <t>Odvoz suti a vybouraných hmot z meziskládky na skládku do 1 km s naložením a se složením</t>
  </si>
  <si>
    <t>-111656259</t>
  </si>
  <si>
    <t>22</t>
  </si>
  <si>
    <t>997013631</t>
  </si>
  <si>
    <t>Poplatek za uložení na skládce (skládkovné) stavebního odpadu směsného kód odpadu 17 09 04</t>
  </si>
  <si>
    <t>-1088496035</t>
  </si>
  <si>
    <t>998</t>
  </si>
  <si>
    <t>Přesun hmot</t>
  </si>
  <si>
    <t>23</t>
  </si>
  <si>
    <t>998011002</t>
  </si>
  <si>
    <t>Přesun hmot pro budovy zděné v do 12 m</t>
  </si>
  <si>
    <t>-661482333</t>
  </si>
  <si>
    <t>PSV</t>
  </si>
  <si>
    <t>Práce a dodávky PSV</t>
  </si>
  <si>
    <t>713</t>
  </si>
  <si>
    <t>Izolace tepelné</t>
  </si>
  <si>
    <t>24</t>
  </si>
  <si>
    <t>713121311</t>
  </si>
  <si>
    <t>Montáž izolace tepelné podlah izolačním zásypem volně sypaným tl vrstvy do 50 mm</t>
  </si>
  <si>
    <t>978016143</t>
  </si>
  <si>
    <t>25</t>
  </si>
  <si>
    <t>58721001</t>
  </si>
  <si>
    <t>struska UHK frakce 0/8</t>
  </si>
  <si>
    <t>32</t>
  </si>
  <si>
    <t>1623039109</t>
  </si>
  <si>
    <t>12*1,02 'Přepočtené koeficientem množství</t>
  </si>
  <si>
    <t>762</t>
  </si>
  <si>
    <t>Konstrukce tesařské</t>
  </si>
  <si>
    <t>26</t>
  </si>
  <si>
    <t>762510875R</t>
  </si>
  <si>
    <t>Demontáž kce podkladové dvouvrstvé z desek cementotřískových tl do 2x14 mm na sraz šroubovaných</t>
  </si>
  <si>
    <t>1142437686</t>
  </si>
  <si>
    <t>27</t>
  </si>
  <si>
    <t>762521104</t>
  </si>
  <si>
    <t>Položení podlahy z hrubých prken na sraz</t>
  </si>
  <si>
    <t>-1901331320</t>
  </si>
  <si>
    <t>28</t>
  </si>
  <si>
    <t>60511022</t>
  </si>
  <si>
    <t>řezivo jehličnaté středové smrk tl 33-100mm dl 2-3,5m</t>
  </si>
  <si>
    <t>764642129</t>
  </si>
  <si>
    <t>29</t>
  </si>
  <si>
    <t>762523108</t>
  </si>
  <si>
    <t>Položení podlahy z hoblovaných fošen na sraz</t>
  </si>
  <si>
    <t>-425447101</t>
  </si>
  <si>
    <t>30</t>
  </si>
  <si>
    <t>-1804025357</t>
  </si>
  <si>
    <t>764</t>
  </si>
  <si>
    <t>Konstrukce klempířské</t>
  </si>
  <si>
    <t>31</t>
  </si>
  <si>
    <t>764002861</t>
  </si>
  <si>
    <t>Demontáž oplechování říms a ozdobných prvků do suti</t>
  </si>
  <si>
    <t>m</t>
  </si>
  <si>
    <t>-915928822</t>
  </si>
  <si>
    <t>D9</t>
  </si>
  <si>
    <t>2*8,6</t>
  </si>
  <si>
    <t>D10</t>
  </si>
  <si>
    <t>9,8</t>
  </si>
  <si>
    <t>764216603</t>
  </si>
  <si>
    <t>Oplechování rovných parapetů mechanicky kotvené z Pz s povrchovou úpravou rš 250 mm</t>
  </si>
  <si>
    <t>-1615248677</t>
  </si>
  <si>
    <t>K1</t>
  </si>
  <si>
    <t>19*1,71</t>
  </si>
  <si>
    <t>K2</t>
  </si>
  <si>
    <t>4*1,16</t>
  </si>
  <si>
    <t>Prořez</t>
  </si>
  <si>
    <t>33</t>
  </si>
  <si>
    <t>764218604</t>
  </si>
  <si>
    <t>Oplechování rovné římsy mechanicky kotvené z Pz s upraveným povrchem rš 330 mm</t>
  </si>
  <si>
    <t>-1739418250</t>
  </si>
  <si>
    <t>K3</t>
  </si>
  <si>
    <t>2*8,4</t>
  </si>
  <si>
    <t>rezerva K3</t>
  </si>
  <si>
    <t>K4</t>
  </si>
  <si>
    <t>9,9</t>
  </si>
  <si>
    <t>rezerva K4</t>
  </si>
  <si>
    <t>1,5</t>
  </si>
  <si>
    <t>34</t>
  </si>
  <si>
    <t>998764102</t>
  </si>
  <si>
    <t>Přesun hmot tonážní pro konstrukce klempířské v objektech v do 12 m</t>
  </si>
  <si>
    <t>-920585802</t>
  </si>
  <si>
    <t>766</t>
  </si>
  <si>
    <t>Konstrukce truhlářské</t>
  </si>
  <si>
    <t>35</t>
  </si>
  <si>
    <t>766621112</t>
  </si>
  <si>
    <t>Montáž dřevěných oken plochy přes 1 m2 špaletových výšky do 2,5 m s rámem do zdiva</t>
  </si>
  <si>
    <t>998507153</t>
  </si>
  <si>
    <t>O1</t>
  </si>
  <si>
    <t>19*(1,33*2,35)</t>
  </si>
  <si>
    <t>O2</t>
  </si>
  <si>
    <t>4*(1,1*2,35)</t>
  </si>
  <si>
    <t>36</t>
  </si>
  <si>
    <t>ks</t>
  </si>
  <si>
    <t>2117386385</t>
  </si>
  <si>
    <t>37</t>
  </si>
  <si>
    <t>1890494099</t>
  </si>
  <si>
    <t>38</t>
  </si>
  <si>
    <t>766694122</t>
  </si>
  <si>
    <t>Montáž parapetních dřevěných nebo plastových šířky přes 30 cm délky do 1,6 m</t>
  </si>
  <si>
    <t>1468452846</t>
  </si>
  <si>
    <t>39</t>
  </si>
  <si>
    <t>60794103</t>
  </si>
  <si>
    <t>deska parapetní dřevotřísková vnitřní 300x1000mm</t>
  </si>
  <si>
    <t>1716963803</t>
  </si>
  <si>
    <t>prořez</t>
  </si>
  <si>
    <t>40</t>
  </si>
  <si>
    <t>998766102</t>
  </si>
  <si>
    <t>Přesun hmot tonážní pro konstrukce truhlářské v objektech v do 12 m</t>
  </si>
  <si>
    <t>-674014250</t>
  </si>
  <si>
    <t>775</t>
  </si>
  <si>
    <t>Podlahy skládané</t>
  </si>
  <si>
    <t>41</t>
  </si>
  <si>
    <t>775449121R</t>
  </si>
  <si>
    <t>Montáž podlahové lišty ukončovací připevněné vruty</t>
  </si>
  <si>
    <t>sou</t>
  </si>
  <si>
    <t>-2048837453</t>
  </si>
  <si>
    <t>42</t>
  </si>
  <si>
    <t>775521800</t>
  </si>
  <si>
    <t>Demontáž parketových tabulí s lištami lepenými</t>
  </si>
  <si>
    <t>1829246544</t>
  </si>
  <si>
    <t>43</t>
  </si>
  <si>
    <t>775526210</t>
  </si>
  <si>
    <t>Montáž podlahy masivní parketové lepené z tabulí do 450x450 mm s podkladem z desek</t>
  </si>
  <si>
    <t>-210939196</t>
  </si>
  <si>
    <t>44</t>
  </si>
  <si>
    <t>61151170</t>
  </si>
  <si>
    <t>parkety selské prkno tl 13mm buk pařený</t>
  </si>
  <si>
    <t>-13521789</t>
  </si>
  <si>
    <t>45</t>
  </si>
  <si>
    <t>775591311</t>
  </si>
  <si>
    <t>Podlahy dřevěné, základní lak</t>
  </si>
  <si>
    <t>-1669267632</t>
  </si>
  <si>
    <t>46</t>
  </si>
  <si>
    <t>775591314</t>
  </si>
  <si>
    <t>Podlahy dřevěné, vrchní lak pro velmi vysokou zátěž</t>
  </si>
  <si>
    <t>-1743509721</t>
  </si>
  <si>
    <t>47</t>
  </si>
  <si>
    <t>775591316</t>
  </si>
  <si>
    <t>Podlahy dřevěné, mezibroušení mezi vrstvami laku</t>
  </si>
  <si>
    <t>1807499897</t>
  </si>
  <si>
    <t>48</t>
  </si>
  <si>
    <t>775591411</t>
  </si>
  <si>
    <t>Podlahy dřevěné, nátěr olejem a voskování</t>
  </si>
  <si>
    <t>1637425491</t>
  </si>
  <si>
    <t>49</t>
  </si>
  <si>
    <t>998775102</t>
  </si>
  <si>
    <t>Přesun hmot tonážní pro podlahy dřevěné v objektech v do 12 m</t>
  </si>
  <si>
    <t>1545209421</t>
  </si>
  <si>
    <t>776</t>
  </si>
  <si>
    <t>Podlahy povlakové</t>
  </si>
  <si>
    <t>50</t>
  </si>
  <si>
    <t>776201811</t>
  </si>
  <si>
    <t>Demontáž lepených povlakových podlah bez podložky ručně</t>
  </si>
  <si>
    <t>2106083299</t>
  </si>
  <si>
    <t>69,5+69,5</t>
  </si>
  <si>
    <t>51</t>
  </si>
  <si>
    <t>776221111</t>
  </si>
  <si>
    <t>Lepení pásů z PVC standardním lepidlem</t>
  </si>
  <si>
    <t>-1138233303</t>
  </si>
  <si>
    <t>52</t>
  </si>
  <si>
    <t>28411000</t>
  </si>
  <si>
    <t>PVC heterogenní zátěžová antibakteriální tl 2,25mm, nášlapná vrstva 0,90mm, třída zátěže 34/43, otlak do 0,03mm, R10, hořlavost Bfl S1</t>
  </si>
  <si>
    <t>1258650459</t>
  </si>
  <si>
    <t>20*1,1 'Přepočtené koeficientem množství</t>
  </si>
  <si>
    <t>53</t>
  </si>
  <si>
    <t>776411111R</t>
  </si>
  <si>
    <t>Montáž obvodových soklíků výšky do 80 mm</t>
  </si>
  <si>
    <t>°sou</t>
  </si>
  <si>
    <t>456496533</t>
  </si>
  <si>
    <t>783</t>
  </si>
  <si>
    <t>Dokončovací práce - nátěry</t>
  </si>
  <si>
    <t>54</t>
  </si>
  <si>
    <t>783826315</t>
  </si>
  <si>
    <t>Mikroarmovací  nátěr omítek</t>
  </si>
  <si>
    <t>1226358932</t>
  </si>
  <si>
    <t>784</t>
  </si>
  <si>
    <t>Dokončovací práce - malby a tapety</t>
  </si>
  <si>
    <t>55</t>
  </si>
  <si>
    <t>784211101</t>
  </si>
  <si>
    <t>Dvojnásobné bílé malby ze směsí za mokra výborně otěruvzdorných v místnostech výšky do 3,80 m</t>
  </si>
  <si>
    <t>-304657302</t>
  </si>
  <si>
    <t>odhad</t>
  </si>
  <si>
    <t>200</t>
  </si>
  <si>
    <t>HZS</t>
  </si>
  <si>
    <t>Hodinové zúčtovací sazby</t>
  </si>
  <si>
    <t>56</t>
  </si>
  <si>
    <t>HZS1312</t>
  </si>
  <si>
    <t>Hodinová zúčtovací sazba omítkář - štukatér</t>
  </si>
  <si>
    <t>hod</t>
  </si>
  <si>
    <t>512</t>
  </si>
  <si>
    <t>873577576</t>
  </si>
  <si>
    <t>oprava štukové reliéfní výzdoby na fasádě původní technologií - restaurátorská práce,- příplatek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</si>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</sst>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63" t="s">
        <v>14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2"/>
      <c r="AQ5" s="22"/>
      <c r="AR5" s="20"/>
      <c r="BE5" s="260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65" t="s">
        <v>17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2"/>
      <c r="AQ6" s="22"/>
      <c r="AR6" s="20"/>
      <c r="BE6" s="261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1"/>
      <c r="BS7" s="17" t="s">
        <v>6</v>
      </c>
    </row>
    <row r="8" spans="1:74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61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1"/>
      <c r="BS9" s="17" t="s">
        <v>6</v>
      </c>
    </row>
    <row r="10" spans="1:74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61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61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1"/>
      <c r="BS12" s="17" t="s">
        <v>6</v>
      </c>
    </row>
    <row r="13" spans="1:74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61"/>
      <c r="BS13" s="17" t="s">
        <v>6</v>
      </c>
    </row>
    <row r="14" spans="1:74" ht="12.75">
      <c r="B14" s="21"/>
      <c r="C14" s="22"/>
      <c r="D14" s="22"/>
      <c r="E14" s="266" t="s">
        <v>29</v>
      </c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61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1"/>
      <c r="BS15" s="17" t="s">
        <v>4</v>
      </c>
    </row>
    <row r="16" spans="1:74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61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61"/>
      <c r="BS17" s="17" t="s">
        <v>32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1"/>
      <c r="BS18" s="17" t="s">
        <v>6</v>
      </c>
    </row>
    <row r="19" spans="1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61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61"/>
      <c r="BS20" s="17" t="s">
        <v>32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1"/>
    </row>
    <row r="22" spans="1:71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1"/>
    </row>
    <row r="23" spans="1:71" s="1" customFormat="1" ht="47.25" customHeight="1">
      <c r="B23" s="21"/>
      <c r="C23" s="22"/>
      <c r="D23" s="22"/>
      <c r="E23" s="268" t="s">
        <v>36</v>
      </c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2"/>
      <c r="AP23" s="22"/>
      <c r="AQ23" s="22"/>
      <c r="AR23" s="20"/>
      <c r="BE23" s="261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1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1"/>
    </row>
    <row r="26" spans="1:71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9">
        <f>ROUND(AG94,2)</f>
        <v>0</v>
      </c>
      <c r="AL26" s="270"/>
      <c r="AM26" s="270"/>
      <c r="AN26" s="270"/>
      <c r="AO26" s="270"/>
      <c r="AP26" s="36"/>
      <c r="AQ26" s="36"/>
      <c r="AR26" s="39"/>
      <c r="BE26" s="261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1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1" t="s">
        <v>38</v>
      </c>
      <c r="M28" s="271"/>
      <c r="N28" s="271"/>
      <c r="O28" s="271"/>
      <c r="P28" s="271"/>
      <c r="Q28" s="36"/>
      <c r="R28" s="36"/>
      <c r="S28" s="36"/>
      <c r="T28" s="36"/>
      <c r="U28" s="36"/>
      <c r="V28" s="36"/>
      <c r="W28" s="271" t="s">
        <v>39</v>
      </c>
      <c r="X28" s="271"/>
      <c r="Y28" s="271"/>
      <c r="Z28" s="271"/>
      <c r="AA28" s="271"/>
      <c r="AB28" s="271"/>
      <c r="AC28" s="271"/>
      <c r="AD28" s="271"/>
      <c r="AE28" s="271"/>
      <c r="AF28" s="36"/>
      <c r="AG28" s="36"/>
      <c r="AH28" s="36"/>
      <c r="AI28" s="36"/>
      <c r="AJ28" s="36"/>
      <c r="AK28" s="271" t="s">
        <v>40</v>
      </c>
      <c r="AL28" s="271"/>
      <c r="AM28" s="271"/>
      <c r="AN28" s="271"/>
      <c r="AO28" s="271"/>
      <c r="AP28" s="36"/>
      <c r="AQ28" s="36"/>
      <c r="AR28" s="39"/>
      <c r="BE28" s="261"/>
    </row>
    <row r="29" spans="1:71" s="3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274">
        <v>0.21</v>
      </c>
      <c r="M29" s="273"/>
      <c r="N29" s="273"/>
      <c r="O29" s="273"/>
      <c r="P29" s="273"/>
      <c r="Q29" s="41"/>
      <c r="R29" s="41"/>
      <c r="S29" s="41"/>
      <c r="T29" s="41"/>
      <c r="U29" s="41"/>
      <c r="V29" s="41"/>
      <c r="W29" s="272">
        <f>ROUND(AZ94, 2)</f>
        <v>0</v>
      </c>
      <c r="X29" s="273"/>
      <c r="Y29" s="273"/>
      <c r="Z29" s="273"/>
      <c r="AA29" s="273"/>
      <c r="AB29" s="273"/>
      <c r="AC29" s="273"/>
      <c r="AD29" s="273"/>
      <c r="AE29" s="273"/>
      <c r="AF29" s="41"/>
      <c r="AG29" s="41"/>
      <c r="AH29" s="41"/>
      <c r="AI29" s="41"/>
      <c r="AJ29" s="41"/>
      <c r="AK29" s="272">
        <f>ROUND(AV94, 2)</f>
        <v>0</v>
      </c>
      <c r="AL29" s="273"/>
      <c r="AM29" s="273"/>
      <c r="AN29" s="273"/>
      <c r="AO29" s="273"/>
      <c r="AP29" s="41"/>
      <c r="AQ29" s="41"/>
      <c r="AR29" s="42"/>
      <c r="BE29" s="262"/>
    </row>
    <row r="30" spans="1:71" s="3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274">
        <v>0.15</v>
      </c>
      <c r="M30" s="273"/>
      <c r="N30" s="273"/>
      <c r="O30" s="273"/>
      <c r="P30" s="273"/>
      <c r="Q30" s="41"/>
      <c r="R30" s="41"/>
      <c r="S30" s="41"/>
      <c r="T30" s="41"/>
      <c r="U30" s="41"/>
      <c r="V30" s="41"/>
      <c r="W30" s="272">
        <f>ROUND(BA94, 2)</f>
        <v>0</v>
      </c>
      <c r="X30" s="273"/>
      <c r="Y30" s="273"/>
      <c r="Z30" s="273"/>
      <c r="AA30" s="273"/>
      <c r="AB30" s="273"/>
      <c r="AC30" s="273"/>
      <c r="AD30" s="273"/>
      <c r="AE30" s="273"/>
      <c r="AF30" s="41"/>
      <c r="AG30" s="41"/>
      <c r="AH30" s="41"/>
      <c r="AI30" s="41"/>
      <c r="AJ30" s="41"/>
      <c r="AK30" s="272">
        <f>ROUND(AW94, 2)</f>
        <v>0</v>
      </c>
      <c r="AL30" s="273"/>
      <c r="AM30" s="273"/>
      <c r="AN30" s="273"/>
      <c r="AO30" s="273"/>
      <c r="AP30" s="41"/>
      <c r="AQ30" s="41"/>
      <c r="AR30" s="42"/>
      <c r="BE30" s="262"/>
    </row>
    <row r="31" spans="1:71" s="3" customFormat="1" ht="14.45" hidden="1" customHeight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274">
        <v>0.21</v>
      </c>
      <c r="M31" s="273"/>
      <c r="N31" s="273"/>
      <c r="O31" s="273"/>
      <c r="P31" s="273"/>
      <c r="Q31" s="41"/>
      <c r="R31" s="41"/>
      <c r="S31" s="41"/>
      <c r="T31" s="41"/>
      <c r="U31" s="41"/>
      <c r="V31" s="41"/>
      <c r="W31" s="272">
        <f>ROUND(BB94, 2)</f>
        <v>0</v>
      </c>
      <c r="X31" s="273"/>
      <c r="Y31" s="273"/>
      <c r="Z31" s="273"/>
      <c r="AA31" s="273"/>
      <c r="AB31" s="273"/>
      <c r="AC31" s="273"/>
      <c r="AD31" s="273"/>
      <c r="AE31" s="273"/>
      <c r="AF31" s="41"/>
      <c r="AG31" s="41"/>
      <c r="AH31" s="41"/>
      <c r="AI31" s="41"/>
      <c r="AJ31" s="41"/>
      <c r="AK31" s="272">
        <v>0</v>
      </c>
      <c r="AL31" s="273"/>
      <c r="AM31" s="273"/>
      <c r="AN31" s="273"/>
      <c r="AO31" s="273"/>
      <c r="AP31" s="41"/>
      <c r="AQ31" s="41"/>
      <c r="AR31" s="42"/>
      <c r="BE31" s="262"/>
    </row>
    <row r="32" spans="1:71" s="3" customFormat="1" ht="14.45" hidden="1" customHeight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274">
        <v>0.15</v>
      </c>
      <c r="M32" s="273"/>
      <c r="N32" s="273"/>
      <c r="O32" s="273"/>
      <c r="P32" s="273"/>
      <c r="Q32" s="41"/>
      <c r="R32" s="41"/>
      <c r="S32" s="41"/>
      <c r="T32" s="41"/>
      <c r="U32" s="41"/>
      <c r="V32" s="41"/>
      <c r="W32" s="272">
        <f>ROUND(BC94, 2)</f>
        <v>0</v>
      </c>
      <c r="X32" s="273"/>
      <c r="Y32" s="273"/>
      <c r="Z32" s="273"/>
      <c r="AA32" s="273"/>
      <c r="AB32" s="273"/>
      <c r="AC32" s="273"/>
      <c r="AD32" s="273"/>
      <c r="AE32" s="273"/>
      <c r="AF32" s="41"/>
      <c r="AG32" s="41"/>
      <c r="AH32" s="41"/>
      <c r="AI32" s="41"/>
      <c r="AJ32" s="41"/>
      <c r="AK32" s="272">
        <v>0</v>
      </c>
      <c r="AL32" s="273"/>
      <c r="AM32" s="273"/>
      <c r="AN32" s="273"/>
      <c r="AO32" s="273"/>
      <c r="AP32" s="41"/>
      <c r="AQ32" s="41"/>
      <c r="AR32" s="42"/>
      <c r="BE32" s="262"/>
    </row>
    <row r="33" spans="1:57" s="3" customFormat="1" ht="14.45" hidden="1" customHeight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274">
        <v>0</v>
      </c>
      <c r="M33" s="273"/>
      <c r="N33" s="273"/>
      <c r="O33" s="273"/>
      <c r="P33" s="273"/>
      <c r="Q33" s="41"/>
      <c r="R33" s="41"/>
      <c r="S33" s="41"/>
      <c r="T33" s="41"/>
      <c r="U33" s="41"/>
      <c r="V33" s="41"/>
      <c r="W33" s="272">
        <f>ROUND(BD94, 2)</f>
        <v>0</v>
      </c>
      <c r="X33" s="273"/>
      <c r="Y33" s="273"/>
      <c r="Z33" s="273"/>
      <c r="AA33" s="273"/>
      <c r="AB33" s="273"/>
      <c r="AC33" s="273"/>
      <c r="AD33" s="273"/>
      <c r="AE33" s="273"/>
      <c r="AF33" s="41"/>
      <c r="AG33" s="41"/>
      <c r="AH33" s="41"/>
      <c r="AI33" s="41"/>
      <c r="AJ33" s="41"/>
      <c r="AK33" s="272">
        <v>0</v>
      </c>
      <c r="AL33" s="273"/>
      <c r="AM33" s="273"/>
      <c r="AN33" s="273"/>
      <c r="AO33" s="273"/>
      <c r="AP33" s="41"/>
      <c r="AQ33" s="41"/>
      <c r="AR33" s="42"/>
      <c r="BE33" s="26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1"/>
    </row>
    <row r="35" spans="1:57" s="2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275" t="s">
        <v>49</v>
      </c>
      <c r="Y35" s="276"/>
      <c r="Z35" s="276"/>
      <c r="AA35" s="276"/>
      <c r="AB35" s="276"/>
      <c r="AC35" s="45"/>
      <c r="AD35" s="45"/>
      <c r="AE35" s="45"/>
      <c r="AF35" s="45"/>
      <c r="AG35" s="45"/>
      <c r="AH35" s="45"/>
      <c r="AI35" s="45"/>
      <c r="AJ35" s="45"/>
      <c r="AK35" s="277">
        <f>SUM(AK26:AK33)</f>
        <v>0</v>
      </c>
      <c r="AL35" s="276"/>
      <c r="AM35" s="276"/>
      <c r="AN35" s="276"/>
      <c r="AO35" s="27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7"/>
      <c r="C49" s="48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51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53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52</v>
      </c>
      <c r="AI60" s="38"/>
      <c r="AJ60" s="38"/>
      <c r="AK60" s="38"/>
      <c r="AL60" s="38"/>
      <c r="AM60" s="52" t="s">
        <v>53</v>
      </c>
      <c r="AN60" s="38"/>
      <c r="AO60" s="38"/>
      <c r="AP60" s="36"/>
      <c r="AQ60" s="36"/>
      <c r="AR60" s="39"/>
      <c r="BE60" s="34"/>
    </row>
    <row r="61" spans="1:57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54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55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52</v>
      </c>
      <c r="AI75" s="38"/>
      <c r="AJ75" s="38"/>
      <c r="AK75" s="38"/>
      <c r="AL75" s="38"/>
      <c r="AM75" s="52" t="s">
        <v>53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0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0" s="2" customFormat="1" ht="24.95" customHeight="1">
      <c r="A82" s="34"/>
      <c r="B82" s="35"/>
      <c r="C82" s="23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0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0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202006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0" s="5" customFormat="1" ht="36.950000000000003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9" t="str">
        <f>K6</f>
        <v>Rekonstrukce budovy ZŠ v obci Záryby.</v>
      </c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  <c r="AN85" s="280"/>
      <c r="AO85" s="280"/>
      <c r="AP85" s="63"/>
      <c r="AQ85" s="63"/>
      <c r="AR85" s="64"/>
    </row>
    <row r="86" spans="1:90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0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Záryby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81" t="str">
        <f>IF(AN8= "","",AN8)</f>
        <v>29. 7. 2020</v>
      </c>
      <c r="AN87" s="281"/>
      <c r="AO87" s="36"/>
      <c r="AP87" s="36"/>
      <c r="AQ87" s="36"/>
      <c r="AR87" s="39"/>
      <c r="BE87" s="34"/>
    </row>
    <row r="88" spans="1:90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0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82" t="str">
        <f>IF(E17="","",E17)</f>
        <v>DRAKISA s.r.o.</v>
      </c>
      <c r="AN89" s="283"/>
      <c r="AO89" s="283"/>
      <c r="AP89" s="283"/>
      <c r="AQ89" s="36"/>
      <c r="AR89" s="39"/>
      <c r="AS89" s="284" t="s">
        <v>57</v>
      </c>
      <c r="AT89" s="285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0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82" t="str">
        <f>IF(E20="","",E20)</f>
        <v>Krajovský</v>
      </c>
      <c r="AN90" s="283"/>
      <c r="AO90" s="283"/>
      <c r="AP90" s="283"/>
      <c r="AQ90" s="36"/>
      <c r="AR90" s="39"/>
      <c r="AS90" s="286"/>
      <c r="AT90" s="287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0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8"/>
      <c r="AT91" s="289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0" s="2" customFormat="1" ht="29.25" customHeight="1">
      <c r="A92" s="34"/>
      <c r="B92" s="35"/>
      <c r="C92" s="290" t="s">
        <v>58</v>
      </c>
      <c r="D92" s="291"/>
      <c r="E92" s="291"/>
      <c r="F92" s="291"/>
      <c r="G92" s="291"/>
      <c r="H92" s="73"/>
      <c r="I92" s="292" t="s">
        <v>59</v>
      </c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3" t="s">
        <v>60</v>
      </c>
      <c r="AH92" s="291"/>
      <c r="AI92" s="291"/>
      <c r="AJ92" s="291"/>
      <c r="AK92" s="291"/>
      <c r="AL92" s="291"/>
      <c r="AM92" s="291"/>
      <c r="AN92" s="292" t="s">
        <v>61</v>
      </c>
      <c r="AO92" s="291"/>
      <c r="AP92" s="294"/>
      <c r="AQ92" s="74" t="s">
        <v>62</v>
      </c>
      <c r="AR92" s="39"/>
      <c r="AS92" s="75" t="s">
        <v>63</v>
      </c>
      <c r="AT92" s="76" t="s">
        <v>64</v>
      </c>
      <c r="AU92" s="76" t="s">
        <v>65</v>
      </c>
      <c r="AV92" s="76" t="s">
        <v>66</v>
      </c>
      <c r="AW92" s="76" t="s">
        <v>67</v>
      </c>
      <c r="AX92" s="76" t="s">
        <v>68</v>
      </c>
      <c r="AY92" s="76" t="s">
        <v>69</v>
      </c>
      <c r="AZ92" s="76" t="s">
        <v>70</v>
      </c>
      <c r="BA92" s="76" t="s">
        <v>71</v>
      </c>
      <c r="BB92" s="76" t="s">
        <v>72</v>
      </c>
      <c r="BC92" s="76" t="s">
        <v>73</v>
      </c>
      <c r="BD92" s="77" t="s">
        <v>74</v>
      </c>
      <c r="BE92" s="34"/>
    </row>
    <row r="93" spans="1:90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0" s="6" customFormat="1" ht="32.450000000000003" customHeight="1">
      <c r="B94" s="81"/>
      <c r="C94" s="82" t="s">
        <v>75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8">
        <f>ROUND(AG95,2)</f>
        <v>0</v>
      </c>
      <c r="AH94" s="298"/>
      <c r="AI94" s="298"/>
      <c r="AJ94" s="298"/>
      <c r="AK94" s="298"/>
      <c r="AL94" s="298"/>
      <c r="AM94" s="298"/>
      <c r="AN94" s="299">
        <f>SUM(AG94,AT94)</f>
        <v>0</v>
      </c>
      <c r="AO94" s="299"/>
      <c r="AP94" s="299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76</v>
      </c>
      <c r="BT94" s="91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0" s="7" customFormat="1" ht="16.5" customHeight="1">
      <c r="A95" s="92" t="s">
        <v>80</v>
      </c>
      <c r="B95" s="93"/>
      <c r="C95" s="94"/>
      <c r="D95" s="297" t="s">
        <v>14</v>
      </c>
      <c r="E95" s="297"/>
      <c r="F95" s="297"/>
      <c r="G95" s="297"/>
      <c r="H95" s="297"/>
      <c r="I95" s="95"/>
      <c r="J95" s="297" t="s">
        <v>17</v>
      </c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295">
        <f>'202006 - Rekonstrukce bud...'!J28</f>
        <v>0</v>
      </c>
      <c r="AH95" s="296"/>
      <c r="AI95" s="296"/>
      <c r="AJ95" s="296"/>
      <c r="AK95" s="296"/>
      <c r="AL95" s="296"/>
      <c r="AM95" s="296"/>
      <c r="AN95" s="295">
        <f>SUM(AG95,AT95)</f>
        <v>0</v>
      </c>
      <c r="AO95" s="296"/>
      <c r="AP95" s="296"/>
      <c r="AQ95" s="96" t="s">
        <v>81</v>
      </c>
      <c r="AR95" s="97"/>
      <c r="AS95" s="98">
        <v>0</v>
      </c>
      <c r="AT95" s="99">
        <f>ROUND(SUM(AV95:AW95),2)</f>
        <v>0</v>
      </c>
      <c r="AU95" s="100">
        <f>'202006 - Rekonstrukce bud...'!P128</f>
        <v>0</v>
      </c>
      <c r="AV95" s="99">
        <f>'202006 - Rekonstrukce bud...'!J31</f>
        <v>0</v>
      </c>
      <c r="AW95" s="99">
        <f>'202006 - Rekonstrukce bud...'!J32</f>
        <v>0</v>
      </c>
      <c r="AX95" s="99">
        <f>'202006 - Rekonstrukce bud...'!J33</f>
        <v>0</v>
      </c>
      <c r="AY95" s="99">
        <f>'202006 - Rekonstrukce bud...'!J34</f>
        <v>0</v>
      </c>
      <c r="AZ95" s="99">
        <f>'202006 - Rekonstrukce bud...'!F31</f>
        <v>0</v>
      </c>
      <c r="BA95" s="99">
        <f>'202006 - Rekonstrukce bud...'!F32</f>
        <v>0</v>
      </c>
      <c r="BB95" s="99">
        <f>'202006 - Rekonstrukce bud...'!F33</f>
        <v>0</v>
      </c>
      <c r="BC95" s="99">
        <f>'202006 - Rekonstrukce bud...'!F34</f>
        <v>0</v>
      </c>
      <c r="BD95" s="101">
        <f>'202006 - Rekonstrukce bud...'!F35</f>
        <v>0</v>
      </c>
      <c r="BT95" s="102" t="s">
        <v>82</v>
      </c>
      <c r="BU95" s="102" t="s">
        <v>83</v>
      </c>
      <c r="BV95" s="102" t="s">
        <v>78</v>
      </c>
      <c r="BW95" s="102" t="s">
        <v>5</v>
      </c>
      <c r="BX95" s="102" t="s">
        <v>79</v>
      </c>
      <c r="CL95" s="102" t="s">
        <v>1</v>
      </c>
    </row>
    <row r="96" spans="1:90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vUxbmpU7wzk+L7juHHW/9Wd/vf8qvbvEzSQ3gzHjbl/n1x24n2Glfgap64dmLKwW3OXF0QJ78i/wi6eBC3Yz9w==" saltValue="MD7ngbLWnfSSMMJJ4GnNzJQQunEmVz5fwAYYEg6GGM7ATHsOzKIYmnbeH2qf9EpdcG7iVMvD7BvRi2RIXeqQV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006 - Rekonstrukce bud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3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5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84</v>
      </c>
    </row>
    <row r="4" spans="1:46" s="1" customFormat="1" ht="24.95" customHeight="1">
      <c r="B4" s="20"/>
      <c r="D4" s="107" t="s">
        <v>85</v>
      </c>
      <c r="I4" s="103"/>
      <c r="L4" s="20"/>
      <c r="M4" s="108" t="s">
        <v>10</v>
      </c>
      <c r="AT4" s="17" t="s">
        <v>4</v>
      </c>
    </row>
    <row r="5" spans="1:46" s="1" customFormat="1" ht="6.95" customHeight="1">
      <c r="B5" s="20"/>
      <c r="I5" s="103"/>
      <c r="L5" s="20"/>
    </row>
    <row r="6" spans="1:46" s="2" customFormat="1" ht="12" customHeight="1">
      <c r="A6" s="34"/>
      <c r="B6" s="39"/>
      <c r="C6" s="34"/>
      <c r="D6" s="109" t="s">
        <v>16</v>
      </c>
      <c r="E6" s="34"/>
      <c r="F6" s="34"/>
      <c r="G6" s="34"/>
      <c r="H6" s="34"/>
      <c r="I6" s="110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46" s="2" customFormat="1" ht="16.5" customHeight="1">
      <c r="A7" s="34"/>
      <c r="B7" s="39"/>
      <c r="C7" s="34"/>
      <c r="D7" s="34"/>
      <c r="E7" s="301" t="s">
        <v>17</v>
      </c>
      <c r="F7" s="302"/>
      <c r="G7" s="302"/>
      <c r="H7" s="302"/>
      <c r="I7" s="110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46" s="2" customFormat="1" ht="11.25">
      <c r="A8" s="34"/>
      <c r="B8" s="39"/>
      <c r="C8" s="34"/>
      <c r="D8" s="34"/>
      <c r="E8" s="34"/>
      <c r="F8" s="34"/>
      <c r="G8" s="34"/>
      <c r="H8" s="34"/>
      <c r="I8" s="110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2" customHeight="1">
      <c r="A9" s="34"/>
      <c r="B9" s="39"/>
      <c r="C9" s="34"/>
      <c r="D9" s="109" t="s">
        <v>18</v>
      </c>
      <c r="E9" s="34"/>
      <c r="F9" s="111" t="s">
        <v>1</v>
      </c>
      <c r="G9" s="34"/>
      <c r="H9" s="34"/>
      <c r="I9" s="112" t="s">
        <v>19</v>
      </c>
      <c r="J9" s="111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09" t="s">
        <v>20</v>
      </c>
      <c r="E10" s="34"/>
      <c r="F10" s="111" t="s">
        <v>21</v>
      </c>
      <c r="G10" s="34"/>
      <c r="H10" s="34"/>
      <c r="I10" s="112" t="s">
        <v>22</v>
      </c>
      <c r="J10" s="113" t="str">
        <f>'Rekapitulace stavby'!AN8</f>
        <v>29. 7. 2020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110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09" t="s">
        <v>24</v>
      </c>
      <c r="E12" s="34"/>
      <c r="F12" s="34"/>
      <c r="G12" s="34"/>
      <c r="H12" s="34"/>
      <c r="I12" s="112" t="s">
        <v>25</v>
      </c>
      <c r="J12" s="111" t="str">
        <f>IF('Rekapitulace stavby'!AN10="","",'Rekapitulace stavby'!AN10)</f>
        <v/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8" customHeight="1">
      <c r="A13" s="34"/>
      <c r="B13" s="39"/>
      <c r="C13" s="34"/>
      <c r="D13" s="34"/>
      <c r="E13" s="111" t="str">
        <f>IF('Rekapitulace stavby'!E11="","",'Rekapitulace stavby'!E11)</f>
        <v xml:space="preserve"> </v>
      </c>
      <c r="F13" s="34"/>
      <c r="G13" s="34"/>
      <c r="H13" s="34"/>
      <c r="I13" s="112" t="s">
        <v>27</v>
      </c>
      <c r="J13" s="111" t="str">
        <f>IF('Rekapitulace stavby'!AN11="","",'Rekapitulace stavby'!AN11)</f>
        <v/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110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2" customHeight="1">
      <c r="A15" s="34"/>
      <c r="B15" s="39"/>
      <c r="C15" s="34"/>
      <c r="D15" s="109" t="s">
        <v>28</v>
      </c>
      <c r="E15" s="34"/>
      <c r="F15" s="34"/>
      <c r="G15" s="34"/>
      <c r="H15" s="34"/>
      <c r="I15" s="112" t="s">
        <v>25</v>
      </c>
      <c r="J15" s="30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8" customHeight="1">
      <c r="A16" s="34"/>
      <c r="B16" s="39"/>
      <c r="C16" s="34"/>
      <c r="D16" s="34"/>
      <c r="E16" s="303" t="str">
        <f>'Rekapitulace stavby'!E14</f>
        <v>Vyplň údaj</v>
      </c>
      <c r="F16" s="304"/>
      <c r="G16" s="304"/>
      <c r="H16" s="304"/>
      <c r="I16" s="112" t="s">
        <v>27</v>
      </c>
      <c r="J16" s="30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110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9" t="s">
        <v>30</v>
      </c>
      <c r="E18" s="34"/>
      <c r="F18" s="34"/>
      <c r="G18" s="34"/>
      <c r="H18" s="34"/>
      <c r="I18" s="112" t="s">
        <v>25</v>
      </c>
      <c r="J18" s="111" t="s">
        <v>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11" t="s">
        <v>31</v>
      </c>
      <c r="F19" s="34"/>
      <c r="G19" s="34"/>
      <c r="H19" s="34"/>
      <c r="I19" s="112" t="s">
        <v>27</v>
      </c>
      <c r="J19" s="111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110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9" t="s">
        <v>33</v>
      </c>
      <c r="E21" s="34"/>
      <c r="F21" s="34"/>
      <c r="G21" s="34"/>
      <c r="H21" s="34"/>
      <c r="I21" s="112" t="s">
        <v>25</v>
      </c>
      <c r="J21" s="111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11" t="s">
        <v>34</v>
      </c>
      <c r="F22" s="34"/>
      <c r="G22" s="34"/>
      <c r="H22" s="34"/>
      <c r="I22" s="112" t="s">
        <v>27</v>
      </c>
      <c r="J22" s="111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110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9" t="s">
        <v>35</v>
      </c>
      <c r="E24" s="34"/>
      <c r="F24" s="34"/>
      <c r="G24" s="34"/>
      <c r="H24" s="34"/>
      <c r="I24" s="110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83.25" customHeight="1">
      <c r="A25" s="114"/>
      <c r="B25" s="115"/>
      <c r="C25" s="114"/>
      <c r="D25" s="114"/>
      <c r="E25" s="305" t="s">
        <v>36</v>
      </c>
      <c r="F25" s="305"/>
      <c r="G25" s="305"/>
      <c r="H25" s="305"/>
      <c r="I25" s="116"/>
      <c r="J25" s="114"/>
      <c r="K25" s="114"/>
      <c r="L25" s="117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110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18"/>
      <c r="E27" s="118"/>
      <c r="F27" s="118"/>
      <c r="G27" s="118"/>
      <c r="H27" s="118"/>
      <c r="I27" s="119"/>
      <c r="J27" s="118"/>
      <c r="K27" s="118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20" t="s">
        <v>37</v>
      </c>
      <c r="E28" s="34"/>
      <c r="F28" s="34"/>
      <c r="G28" s="34"/>
      <c r="H28" s="34"/>
      <c r="I28" s="110"/>
      <c r="J28" s="121">
        <f>ROUND(J128, 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9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22" t="s">
        <v>39</v>
      </c>
      <c r="G30" s="34"/>
      <c r="H30" s="34"/>
      <c r="I30" s="123" t="s">
        <v>38</v>
      </c>
      <c r="J30" s="122" t="s">
        <v>40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24" t="s">
        <v>41</v>
      </c>
      <c r="E31" s="109" t="s">
        <v>42</v>
      </c>
      <c r="F31" s="125">
        <f>ROUND((SUM(BE128:BE296)),  2)</f>
        <v>0</v>
      </c>
      <c r="G31" s="34"/>
      <c r="H31" s="34"/>
      <c r="I31" s="126">
        <v>0.21</v>
      </c>
      <c r="J31" s="125">
        <f>ROUND(((SUM(BE128:BE296))*I31),  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9" t="s">
        <v>43</v>
      </c>
      <c r="F32" s="125">
        <f>ROUND((SUM(BF128:BF296)),  2)</f>
        <v>0</v>
      </c>
      <c r="G32" s="34"/>
      <c r="H32" s="34"/>
      <c r="I32" s="126">
        <v>0.15</v>
      </c>
      <c r="J32" s="125">
        <f>ROUND(((SUM(BF128:BF296))*I32), 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hidden="1" customHeight="1">
      <c r="A33" s="34"/>
      <c r="B33" s="39"/>
      <c r="C33" s="34"/>
      <c r="D33" s="34"/>
      <c r="E33" s="109" t="s">
        <v>44</v>
      </c>
      <c r="F33" s="125">
        <f>ROUND((SUM(BG128:BG296)),  2)</f>
        <v>0</v>
      </c>
      <c r="G33" s="34"/>
      <c r="H33" s="34"/>
      <c r="I33" s="126">
        <v>0.21</v>
      </c>
      <c r="J33" s="125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hidden="1" customHeight="1">
      <c r="A34" s="34"/>
      <c r="B34" s="39"/>
      <c r="C34" s="34"/>
      <c r="D34" s="34"/>
      <c r="E34" s="109" t="s">
        <v>45</v>
      </c>
      <c r="F34" s="125">
        <f>ROUND((SUM(BH128:BH296)),  2)</f>
        <v>0</v>
      </c>
      <c r="G34" s="34"/>
      <c r="H34" s="34"/>
      <c r="I34" s="126">
        <v>0.15</v>
      </c>
      <c r="J34" s="125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09" t="s">
        <v>46</v>
      </c>
      <c r="F35" s="125">
        <f>ROUND((SUM(BI128:BI296)),  2)</f>
        <v>0</v>
      </c>
      <c r="G35" s="34"/>
      <c r="H35" s="34"/>
      <c r="I35" s="126">
        <v>0</v>
      </c>
      <c r="J35" s="125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110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27"/>
      <c r="D37" s="128" t="s">
        <v>47</v>
      </c>
      <c r="E37" s="129"/>
      <c r="F37" s="129"/>
      <c r="G37" s="130" t="s">
        <v>48</v>
      </c>
      <c r="H37" s="131" t="s">
        <v>49</v>
      </c>
      <c r="I37" s="132"/>
      <c r="J37" s="133">
        <f>SUM(J28:J35)</f>
        <v>0</v>
      </c>
      <c r="K37" s="1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9"/>
      <c r="C38" s="34"/>
      <c r="D38" s="34"/>
      <c r="E38" s="34"/>
      <c r="F38" s="34"/>
      <c r="G38" s="34"/>
      <c r="H38" s="34"/>
      <c r="I38" s="110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1" customFormat="1" ht="14.45" customHeight="1">
      <c r="B39" s="20"/>
      <c r="I39" s="103"/>
      <c r="L39" s="20"/>
    </row>
    <row r="40" spans="1:31" s="1" customFormat="1" ht="14.45" customHeight="1">
      <c r="B40" s="20"/>
      <c r="I40" s="103"/>
      <c r="L40" s="20"/>
    </row>
    <row r="41" spans="1:31" s="1" customFormat="1" ht="14.45" customHeight="1">
      <c r="B41" s="20"/>
      <c r="I41" s="103"/>
      <c r="L41" s="20"/>
    </row>
    <row r="42" spans="1:31" s="1" customFormat="1" ht="14.45" customHeight="1">
      <c r="B42" s="20"/>
      <c r="I42" s="103"/>
      <c r="L42" s="20"/>
    </row>
    <row r="43" spans="1:31" s="1" customFormat="1" ht="14.45" customHeight="1">
      <c r="B43" s="20"/>
      <c r="I43" s="103"/>
      <c r="L43" s="20"/>
    </row>
    <row r="44" spans="1:31" s="1" customFormat="1" ht="14.45" customHeight="1">
      <c r="B44" s="20"/>
      <c r="I44" s="103"/>
      <c r="L44" s="20"/>
    </row>
    <row r="45" spans="1:31" s="1" customFormat="1" ht="14.45" customHeight="1">
      <c r="B45" s="20"/>
      <c r="I45" s="103"/>
      <c r="L45" s="20"/>
    </row>
    <row r="46" spans="1:31" s="1" customFormat="1" ht="14.45" customHeight="1">
      <c r="B46" s="20"/>
      <c r="I46" s="103"/>
      <c r="L46" s="20"/>
    </row>
    <row r="47" spans="1:31" s="1" customFormat="1" ht="14.45" customHeight="1">
      <c r="B47" s="20"/>
      <c r="I47" s="103"/>
      <c r="L47" s="20"/>
    </row>
    <row r="48" spans="1:31" s="1" customFormat="1" ht="14.45" customHeight="1">
      <c r="B48" s="20"/>
      <c r="I48" s="103"/>
      <c r="L48" s="20"/>
    </row>
    <row r="49" spans="1:31" s="1" customFormat="1" ht="14.45" customHeight="1">
      <c r="B49" s="20"/>
      <c r="I49" s="103"/>
      <c r="L49" s="20"/>
    </row>
    <row r="50" spans="1:31" s="2" customFormat="1" ht="14.45" customHeight="1">
      <c r="B50" s="51"/>
      <c r="D50" s="135" t="s">
        <v>50</v>
      </c>
      <c r="E50" s="136"/>
      <c r="F50" s="136"/>
      <c r="G50" s="135" t="s">
        <v>51</v>
      </c>
      <c r="H50" s="136"/>
      <c r="I50" s="137"/>
      <c r="J50" s="136"/>
      <c r="K50" s="136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8" t="s">
        <v>52</v>
      </c>
      <c r="E61" s="139"/>
      <c r="F61" s="140" t="s">
        <v>53</v>
      </c>
      <c r="G61" s="138" t="s">
        <v>52</v>
      </c>
      <c r="H61" s="139"/>
      <c r="I61" s="141"/>
      <c r="J61" s="142" t="s">
        <v>53</v>
      </c>
      <c r="K61" s="139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5" t="s">
        <v>54</v>
      </c>
      <c r="E65" s="143"/>
      <c r="F65" s="143"/>
      <c r="G65" s="135" t="s">
        <v>55</v>
      </c>
      <c r="H65" s="143"/>
      <c r="I65" s="144"/>
      <c r="J65" s="143"/>
      <c r="K65" s="14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8" t="s">
        <v>52</v>
      </c>
      <c r="E76" s="139"/>
      <c r="F76" s="140" t="s">
        <v>53</v>
      </c>
      <c r="G76" s="138" t="s">
        <v>52</v>
      </c>
      <c r="H76" s="139"/>
      <c r="I76" s="141"/>
      <c r="J76" s="142" t="s">
        <v>53</v>
      </c>
      <c r="K76" s="139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86</v>
      </c>
      <c r="D82" s="36"/>
      <c r="E82" s="36"/>
      <c r="F82" s="36"/>
      <c r="G82" s="36"/>
      <c r="H82" s="36"/>
      <c r="I82" s="110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0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0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279" t="str">
        <f>E7</f>
        <v>Rekonstrukce budovy ZŠ v obci Záryby.</v>
      </c>
      <c r="F85" s="306"/>
      <c r="G85" s="306"/>
      <c r="H85" s="306"/>
      <c r="I85" s="110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110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2" customHeight="1">
      <c r="A87" s="34"/>
      <c r="B87" s="35"/>
      <c r="C87" s="29" t="s">
        <v>20</v>
      </c>
      <c r="D87" s="36"/>
      <c r="E87" s="36"/>
      <c r="F87" s="27" t="str">
        <f>F10</f>
        <v>Záryby</v>
      </c>
      <c r="G87" s="36"/>
      <c r="H87" s="36"/>
      <c r="I87" s="112" t="s">
        <v>22</v>
      </c>
      <c r="J87" s="66" t="str">
        <f>IF(J10="","",J10)</f>
        <v>29. 7. 2020</v>
      </c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0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5.2" customHeight="1">
      <c r="A89" s="34"/>
      <c r="B89" s="35"/>
      <c r="C89" s="29" t="s">
        <v>24</v>
      </c>
      <c r="D89" s="36"/>
      <c r="E89" s="36"/>
      <c r="F89" s="27" t="str">
        <f>E13</f>
        <v xml:space="preserve"> </v>
      </c>
      <c r="G89" s="36"/>
      <c r="H89" s="36"/>
      <c r="I89" s="112" t="s">
        <v>30</v>
      </c>
      <c r="J89" s="32" t="str">
        <f>E19</f>
        <v>DRAKISA s.r.o.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15.2" customHeight="1">
      <c r="A90" s="34"/>
      <c r="B90" s="35"/>
      <c r="C90" s="29" t="s">
        <v>28</v>
      </c>
      <c r="D90" s="36"/>
      <c r="E90" s="36"/>
      <c r="F90" s="27" t="str">
        <f>IF(E16="","",E16)</f>
        <v>Vyplň údaj</v>
      </c>
      <c r="G90" s="36"/>
      <c r="H90" s="36"/>
      <c r="I90" s="112" t="s">
        <v>33</v>
      </c>
      <c r="J90" s="32" t="str">
        <f>E22</f>
        <v>Krajovský</v>
      </c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110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29.25" customHeight="1">
      <c r="A92" s="34"/>
      <c r="B92" s="35"/>
      <c r="C92" s="151" t="s">
        <v>87</v>
      </c>
      <c r="D92" s="152"/>
      <c r="E92" s="152"/>
      <c r="F92" s="152"/>
      <c r="G92" s="152"/>
      <c r="H92" s="152"/>
      <c r="I92" s="153"/>
      <c r="J92" s="154" t="s">
        <v>88</v>
      </c>
      <c r="K92" s="152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0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9" customHeight="1">
      <c r="A94" s="34"/>
      <c r="B94" s="35"/>
      <c r="C94" s="155" t="s">
        <v>89</v>
      </c>
      <c r="D94" s="36"/>
      <c r="E94" s="36"/>
      <c r="F94" s="36"/>
      <c r="G94" s="36"/>
      <c r="H94" s="36"/>
      <c r="I94" s="110"/>
      <c r="J94" s="84">
        <f>J128</f>
        <v>0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7" t="s">
        <v>90</v>
      </c>
    </row>
    <row r="95" spans="1:47" s="9" customFormat="1" ht="24.95" customHeight="1">
      <c r="B95" s="156"/>
      <c r="C95" s="157"/>
      <c r="D95" s="158" t="s">
        <v>91</v>
      </c>
      <c r="E95" s="159"/>
      <c r="F95" s="159"/>
      <c r="G95" s="159"/>
      <c r="H95" s="159"/>
      <c r="I95" s="160"/>
      <c r="J95" s="161">
        <f>J129</f>
        <v>0</v>
      </c>
      <c r="K95" s="157"/>
      <c r="L95" s="162"/>
    </row>
    <row r="96" spans="1:47" s="10" customFormat="1" ht="19.899999999999999" customHeight="1">
      <c r="B96" s="163"/>
      <c r="C96" s="164"/>
      <c r="D96" s="165" t="s">
        <v>92</v>
      </c>
      <c r="E96" s="166"/>
      <c r="F96" s="166"/>
      <c r="G96" s="166"/>
      <c r="H96" s="166"/>
      <c r="I96" s="167"/>
      <c r="J96" s="168">
        <f>J130</f>
        <v>0</v>
      </c>
      <c r="K96" s="164"/>
      <c r="L96" s="169"/>
    </row>
    <row r="97" spans="1:31" s="10" customFormat="1" ht="19.899999999999999" customHeight="1">
      <c r="B97" s="163"/>
      <c r="C97" s="164"/>
      <c r="D97" s="165" t="s">
        <v>93</v>
      </c>
      <c r="E97" s="166"/>
      <c r="F97" s="166"/>
      <c r="G97" s="166"/>
      <c r="H97" s="166"/>
      <c r="I97" s="167"/>
      <c r="J97" s="168">
        <f>J144</f>
        <v>0</v>
      </c>
      <c r="K97" s="164"/>
      <c r="L97" s="169"/>
    </row>
    <row r="98" spans="1:31" s="10" customFormat="1" ht="19.899999999999999" customHeight="1">
      <c r="B98" s="163"/>
      <c r="C98" s="164"/>
      <c r="D98" s="165" t="s">
        <v>94</v>
      </c>
      <c r="E98" s="166"/>
      <c r="F98" s="166"/>
      <c r="G98" s="166"/>
      <c r="H98" s="166"/>
      <c r="I98" s="167"/>
      <c r="J98" s="168">
        <f>J170</f>
        <v>0</v>
      </c>
      <c r="K98" s="164"/>
      <c r="L98" s="169"/>
    </row>
    <row r="99" spans="1:31" s="10" customFormat="1" ht="19.899999999999999" customHeight="1">
      <c r="B99" s="163"/>
      <c r="C99" s="164"/>
      <c r="D99" s="165" t="s">
        <v>95</v>
      </c>
      <c r="E99" s="166"/>
      <c r="F99" s="166"/>
      <c r="G99" s="166"/>
      <c r="H99" s="166"/>
      <c r="I99" s="167"/>
      <c r="J99" s="168">
        <f>J200</f>
        <v>0</v>
      </c>
      <c r="K99" s="164"/>
      <c r="L99" s="169"/>
    </row>
    <row r="100" spans="1:31" s="10" customFormat="1" ht="19.899999999999999" customHeight="1">
      <c r="B100" s="163"/>
      <c r="C100" s="164"/>
      <c r="D100" s="165" t="s">
        <v>96</v>
      </c>
      <c r="E100" s="166"/>
      <c r="F100" s="166"/>
      <c r="G100" s="166"/>
      <c r="H100" s="166"/>
      <c r="I100" s="167"/>
      <c r="J100" s="168">
        <f>J207</f>
        <v>0</v>
      </c>
      <c r="K100" s="164"/>
      <c r="L100" s="169"/>
    </row>
    <row r="101" spans="1:31" s="9" customFormat="1" ht="24.95" customHeight="1">
      <c r="B101" s="156"/>
      <c r="C101" s="157"/>
      <c r="D101" s="158" t="s">
        <v>97</v>
      </c>
      <c r="E101" s="159"/>
      <c r="F101" s="159"/>
      <c r="G101" s="159"/>
      <c r="H101" s="159"/>
      <c r="I101" s="160"/>
      <c r="J101" s="161">
        <f>J209</f>
        <v>0</v>
      </c>
      <c r="K101" s="157"/>
      <c r="L101" s="162"/>
    </row>
    <row r="102" spans="1:31" s="10" customFormat="1" ht="19.899999999999999" customHeight="1">
      <c r="B102" s="163"/>
      <c r="C102" s="164"/>
      <c r="D102" s="165" t="s">
        <v>98</v>
      </c>
      <c r="E102" s="166"/>
      <c r="F102" s="166"/>
      <c r="G102" s="166"/>
      <c r="H102" s="166"/>
      <c r="I102" s="167"/>
      <c r="J102" s="168">
        <f>J210</f>
        <v>0</v>
      </c>
      <c r="K102" s="164"/>
      <c r="L102" s="169"/>
    </row>
    <row r="103" spans="1:31" s="10" customFormat="1" ht="19.899999999999999" customHeight="1">
      <c r="B103" s="163"/>
      <c r="C103" s="164"/>
      <c r="D103" s="165" t="s">
        <v>99</v>
      </c>
      <c r="E103" s="166"/>
      <c r="F103" s="166"/>
      <c r="G103" s="166"/>
      <c r="H103" s="166"/>
      <c r="I103" s="167"/>
      <c r="J103" s="168">
        <f>J214</f>
        <v>0</v>
      </c>
      <c r="K103" s="164"/>
      <c r="L103" s="169"/>
    </row>
    <row r="104" spans="1:31" s="10" customFormat="1" ht="19.899999999999999" customHeight="1">
      <c r="B104" s="163"/>
      <c r="C104" s="164"/>
      <c r="D104" s="165" t="s">
        <v>100</v>
      </c>
      <c r="E104" s="166"/>
      <c r="F104" s="166"/>
      <c r="G104" s="166"/>
      <c r="H104" s="166"/>
      <c r="I104" s="167"/>
      <c r="J104" s="168">
        <f>J220</f>
        <v>0</v>
      </c>
      <c r="K104" s="164"/>
      <c r="L104" s="169"/>
    </row>
    <row r="105" spans="1:31" s="10" customFormat="1" ht="19.899999999999999" customHeight="1">
      <c r="B105" s="163"/>
      <c r="C105" s="164"/>
      <c r="D105" s="165" t="s">
        <v>101</v>
      </c>
      <c r="E105" s="166"/>
      <c r="F105" s="166"/>
      <c r="G105" s="166"/>
      <c r="H105" s="166"/>
      <c r="I105" s="167"/>
      <c r="J105" s="168">
        <f>J246</f>
        <v>0</v>
      </c>
      <c r="K105" s="164"/>
      <c r="L105" s="169"/>
    </row>
    <row r="106" spans="1:31" s="10" customFormat="1" ht="19.899999999999999" customHeight="1">
      <c r="B106" s="163"/>
      <c r="C106" s="164"/>
      <c r="D106" s="165" t="s">
        <v>102</v>
      </c>
      <c r="E106" s="166"/>
      <c r="F106" s="166"/>
      <c r="G106" s="166"/>
      <c r="H106" s="166"/>
      <c r="I106" s="167"/>
      <c r="J106" s="168">
        <f>J267</f>
        <v>0</v>
      </c>
      <c r="K106" s="164"/>
      <c r="L106" s="169"/>
    </row>
    <row r="107" spans="1:31" s="10" customFormat="1" ht="19.899999999999999" customHeight="1">
      <c r="B107" s="163"/>
      <c r="C107" s="164"/>
      <c r="D107" s="165" t="s">
        <v>103</v>
      </c>
      <c r="E107" s="166"/>
      <c r="F107" s="166"/>
      <c r="G107" s="166"/>
      <c r="H107" s="166"/>
      <c r="I107" s="167"/>
      <c r="J107" s="168">
        <f>J277</f>
        <v>0</v>
      </c>
      <c r="K107" s="164"/>
      <c r="L107" s="169"/>
    </row>
    <row r="108" spans="1:31" s="10" customFormat="1" ht="19.899999999999999" customHeight="1">
      <c r="B108" s="163"/>
      <c r="C108" s="164"/>
      <c r="D108" s="165" t="s">
        <v>104</v>
      </c>
      <c r="E108" s="166"/>
      <c r="F108" s="166"/>
      <c r="G108" s="166"/>
      <c r="H108" s="166"/>
      <c r="I108" s="167"/>
      <c r="J108" s="168">
        <f>J285</f>
        <v>0</v>
      </c>
      <c r="K108" s="164"/>
      <c r="L108" s="169"/>
    </row>
    <row r="109" spans="1:31" s="10" customFormat="1" ht="19.899999999999999" customHeight="1">
      <c r="B109" s="163"/>
      <c r="C109" s="164"/>
      <c r="D109" s="165" t="s">
        <v>105</v>
      </c>
      <c r="E109" s="166"/>
      <c r="F109" s="166"/>
      <c r="G109" s="166"/>
      <c r="H109" s="166"/>
      <c r="I109" s="167"/>
      <c r="J109" s="168">
        <f>J287</f>
        <v>0</v>
      </c>
      <c r="K109" s="164"/>
      <c r="L109" s="169"/>
    </row>
    <row r="110" spans="1:31" s="9" customFormat="1" ht="24.95" customHeight="1">
      <c r="B110" s="156"/>
      <c r="C110" s="157"/>
      <c r="D110" s="158" t="s">
        <v>106</v>
      </c>
      <c r="E110" s="159"/>
      <c r="F110" s="159"/>
      <c r="G110" s="159"/>
      <c r="H110" s="159"/>
      <c r="I110" s="160"/>
      <c r="J110" s="161">
        <f>J292</f>
        <v>0</v>
      </c>
      <c r="K110" s="157"/>
      <c r="L110" s="162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110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54"/>
      <c r="C112" s="55"/>
      <c r="D112" s="55"/>
      <c r="E112" s="55"/>
      <c r="F112" s="55"/>
      <c r="G112" s="55"/>
      <c r="H112" s="55"/>
      <c r="I112" s="147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63" s="2" customFormat="1" ht="6.95" customHeight="1">
      <c r="A116" s="34"/>
      <c r="B116" s="56"/>
      <c r="C116" s="57"/>
      <c r="D116" s="57"/>
      <c r="E116" s="57"/>
      <c r="F116" s="57"/>
      <c r="G116" s="57"/>
      <c r="H116" s="57"/>
      <c r="I116" s="150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3" s="2" customFormat="1" ht="24.95" customHeight="1">
      <c r="A117" s="34"/>
      <c r="B117" s="35"/>
      <c r="C117" s="23" t="s">
        <v>107</v>
      </c>
      <c r="D117" s="36"/>
      <c r="E117" s="36"/>
      <c r="F117" s="36"/>
      <c r="G117" s="36"/>
      <c r="H117" s="36"/>
      <c r="I117" s="110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3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110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3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110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3" s="2" customFormat="1" ht="16.5" customHeight="1">
      <c r="A120" s="34"/>
      <c r="B120" s="35"/>
      <c r="C120" s="36"/>
      <c r="D120" s="36"/>
      <c r="E120" s="279" t="str">
        <f>E7</f>
        <v>Rekonstrukce budovy ZŠ v obci Záryby.</v>
      </c>
      <c r="F120" s="306"/>
      <c r="G120" s="306"/>
      <c r="H120" s="306"/>
      <c r="I120" s="110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3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10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3" s="2" customFormat="1" ht="12" customHeight="1">
      <c r="A122" s="34"/>
      <c r="B122" s="35"/>
      <c r="C122" s="29" t="s">
        <v>20</v>
      </c>
      <c r="D122" s="36"/>
      <c r="E122" s="36"/>
      <c r="F122" s="27" t="str">
        <f>F10</f>
        <v>Záryby</v>
      </c>
      <c r="G122" s="36"/>
      <c r="H122" s="36"/>
      <c r="I122" s="112" t="s">
        <v>22</v>
      </c>
      <c r="J122" s="66" t="str">
        <f>IF(J10="","",J10)</f>
        <v>29. 7. 2020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3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110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3" s="2" customFormat="1" ht="15.2" customHeight="1">
      <c r="A124" s="34"/>
      <c r="B124" s="35"/>
      <c r="C124" s="29" t="s">
        <v>24</v>
      </c>
      <c r="D124" s="36"/>
      <c r="E124" s="36"/>
      <c r="F124" s="27" t="str">
        <f>E13</f>
        <v xml:space="preserve"> </v>
      </c>
      <c r="G124" s="36"/>
      <c r="H124" s="36"/>
      <c r="I124" s="112" t="s">
        <v>30</v>
      </c>
      <c r="J124" s="32" t="str">
        <f>E19</f>
        <v>DRAKISA s.r.o.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3" s="2" customFormat="1" ht="15.2" customHeight="1">
      <c r="A125" s="34"/>
      <c r="B125" s="35"/>
      <c r="C125" s="29" t="s">
        <v>28</v>
      </c>
      <c r="D125" s="36"/>
      <c r="E125" s="36"/>
      <c r="F125" s="27" t="str">
        <f>IF(E16="","",E16)</f>
        <v>Vyplň údaj</v>
      </c>
      <c r="G125" s="36"/>
      <c r="H125" s="36"/>
      <c r="I125" s="112" t="s">
        <v>33</v>
      </c>
      <c r="J125" s="32" t="str">
        <f>E22</f>
        <v>Krajovský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3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110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63" s="11" customFormat="1" ht="29.25" customHeight="1">
      <c r="A127" s="170"/>
      <c r="B127" s="171"/>
      <c r="C127" s="172" t="s">
        <v>108</v>
      </c>
      <c r="D127" s="173" t="s">
        <v>62</v>
      </c>
      <c r="E127" s="173" t="s">
        <v>58</v>
      </c>
      <c r="F127" s="173" t="s">
        <v>59</v>
      </c>
      <c r="G127" s="173" t="s">
        <v>109</v>
      </c>
      <c r="H127" s="173" t="s">
        <v>110</v>
      </c>
      <c r="I127" s="174" t="s">
        <v>111</v>
      </c>
      <c r="J127" s="175" t="s">
        <v>88</v>
      </c>
      <c r="K127" s="176" t="s">
        <v>112</v>
      </c>
      <c r="L127" s="177"/>
      <c r="M127" s="75" t="s">
        <v>1</v>
      </c>
      <c r="N127" s="76" t="s">
        <v>41</v>
      </c>
      <c r="O127" s="76" t="s">
        <v>113</v>
      </c>
      <c r="P127" s="76" t="s">
        <v>114</v>
      </c>
      <c r="Q127" s="76" t="s">
        <v>115</v>
      </c>
      <c r="R127" s="76" t="s">
        <v>116</v>
      </c>
      <c r="S127" s="76" t="s">
        <v>117</v>
      </c>
      <c r="T127" s="77" t="s">
        <v>118</v>
      </c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</row>
    <row r="128" spans="1:63" s="2" customFormat="1" ht="22.9" customHeight="1">
      <c r="A128" s="34"/>
      <c r="B128" s="35"/>
      <c r="C128" s="82" t="s">
        <v>119</v>
      </c>
      <c r="D128" s="36"/>
      <c r="E128" s="36"/>
      <c r="F128" s="36"/>
      <c r="G128" s="36"/>
      <c r="H128" s="36"/>
      <c r="I128" s="110"/>
      <c r="J128" s="178">
        <f>BK128</f>
        <v>0</v>
      </c>
      <c r="K128" s="36"/>
      <c r="L128" s="39"/>
      <c r="M128" s="78"/>
      <c r="N128" s="179"/>
      <c r="O128" s="79"/>
      <c r="P128" s="180">
        <f>P129+P209+P292</f>
        <v>0</v>
      </c>
      <c r="Q128" s="79"/>
      <c r="R128" s="180">
        <f>R129+R209+R292</f>
        <v>42.385368249999999</v>
      </c>
      <c r="S128" s="79"/>
      <c r="T128" s="181">
        <f>T129+T209+T292</f>
        <v>8.2698720000000012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76</v>
      </c>
      <c r="AU128" s="17" t="s">
        <v>90</v>
      </c>
      <c r="BK128" s="182">
        <f>BK129+BK209+BK292</f>
        <v>0</v>
      </c>
    </row>
    <row r="129" spans="1:65" s="12" customFormat="1" ht="25.9" customHeight="1">
      <c r="B129" s="183"/>
      <c r="C129" s="184"/>
      <c r="D129" s="185" t="s">
        <v>76</v>
      </c>
      <c r="E129" s="186" t="s">
        <v>120</v>
      </c>
      <c r="F129" s="186" t="s">
        <v>121</v>
      </c>
      <c r="G129" s="184"/>
      <c r="H129" s="184"/>
      <c r="I129" s="187"/>
      <c r="J129" s="188">
        <f>BK129</f>
        <v>0</v>
      </c>
      <c r="K129" s="184"/>
      <c r="L129" s="189"/>
      <c r="M129" s="190"/>
      <c r="N129" s="191"/>
      <c r="O129" s="191"/>
      <c r="P129" s="192">
        <f>P130+P144+P170+P200+P207</f>
        <v>0</v>
      </c>
      <c r="Q129" s="191"/>
      <c r="R129" s="192">
        <f>R130+R144+R170+R200+R207</f>
        <v>24.78140161</v>
      </c>
      <c r="S129" s="191"/>
      <c r="T129" s="193">
        <f>T130+T144+T170+T200+T207</f>
        <v>3.468372</v>
      </c>
      <c r="AR129" s="194" t="s">
        <v>82</v>
      </c>
      <c r="AT129" s="195" t="s">
        <v>76</v>
      </c>
      <c r="AU129" s="195" t="s">
        <v>77</v>
      </c>
      <c r="AY129" s="194" t="s">
        <v>122</v>
      </c>
      <c r="BK129" s="196">
        <f>BK130+BK144+BK170+BK200+BK207</f>
        <v>0</v>
      </c>
    </row>
    <row r="130" spans="1:65" s="12" customFormat="1" ht="22.9" customHeight="1">
      <c r="B130" s="183"/>
      <c r="C130" s="184"/>
      <c r="D130" s="185" t="s">
        <v>76</v>
      </c>
      <c r="E130" s="197" t="s">
        <v>123</v>
      </c>
      <c r="F130" s="197" t="s">
        <v>124</v>
      </c>
      <c r="G130" s="184"/>
      <c r="H130" s="184"/>
      <c r="I130" s="187"/>
      <c r="J130" s="198">
        <f>BK130</f>
        <v>0</v>
      </c>
      <c r="K130" s="184"/>
      <c r="L130" s="189"/>
      <c r="M130" s="190"/>
      <c r="N130" s="191"/>
      <c r="O130" s="191"/>
      <c r="P130" s="192">
        <f>SUM(P131:P143)</f>
        <v>0</v>
      </c>
      <c r="Q130" s="191"/>
      <c r="R130" s="192">
        <f>SUM(R131:R143)</f>
        <v>7.7552726700000001</v>
      </c>
      <c r="S130" s="191"/>
      <c r="T130" s="193">
        <f>SUM(T131:T143)</f>
        <v>0</v>
      </c>
      <c r="AR130" s="194" t="s">
        <v>82</v>
      </c>
      <c r="AT130" s="195" t="s">
        <v>76</v>
      </c>
      <c r="AU130" s="195" t="s">
        <v>82</v>
      </c>
      <c r="AY130" s="194" t="s">
        <v>122</v>
      </c>
      <c r="BK130" s="196">
        <f>SUM(BK131:BK143)</f>
        <v>0</v>
      </c>
    </row>
    <row r="131" spans="1:65" s="2" customFormat="1" ht="21.75" customHeight="1">
      <c r="A131" s="34"/>
      <c r="B131" s="35"/>
      <c r="C131" s="199" t="s">
        <v>82</v>
      </c>
      <c r="D131" s="199" t="s">
        <v>125</v>
      </c>
      <c r="E131" s="200" t="s">
        <v>126</v>
      </c>
      <c r="F131" s="201" t="s">
        <v>127</v>
      </c>
      <c r="G131" s="202" t="s">
        <v>128</v>
      </c>
      <c r="H131" s="203">
        <v>0.75900000000000001</v>
      </c>
      <c r="I131" s="204"/>
      <c r="J131" s="205">
        <f>ROUND(I131*H131,2)</f>
        <v>0</v>
      </c>
      <c r="K131" s="206"/>
      <c r="L131" s="39"/>
      <c r="M131" s="207" t="s">
        <v>1</v>
      </c>
      <c r="N131" s="208" t="s">
        <v>42</v>
      </c>
      <c r="O131" s="71"/>
      <c r="P131" s="209">
        <f>O131*H131</f>
        <v>0</v>
      </c>
      <c r="Q131" s="209">
        <v>1.7090000000000001E-2</v>
      </c>
      <c r="R131" s="209">
        <f>Q131*H131</f>
        <v>1.2971310000000002E-2</v>
      </c>
      <c r="S131" s="209">
        <v>0</v>
      </c>
      <c r="T131" s="21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1" t="s">
        <v>129</v>
      </c>
      <c r="AT131" s="211" t="s">
        <v>125</v>
      </c>
      <c r="AU131" s="211" t="s">
        <v>84</v>
      </c>
      <c r="AY131" s="17" t="s">
        <v>122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7" t="s">
        <v>82</v>
      </c>
      <c r="BK131" s="212">
        <f>ROUND(I131*H131,2)</f>
        <v>0</v>
      </c>
      <c r="BL131" s="17" t="s">
        <v>129</v>
      </c>
      <c r="BM131" s="211" t="s">
        <v>130</v>
      </c>
    </row>
    <row r="132" spans="1:65" s="13" customFormat="1" ht="11.25">
      <c r="B132" s="213"/>
      <c r="C132" s="214"/>
      <c r="D132" s="215" t="s">
        <v>131</v>
      </c>
      <c r="E132" s="216" t="s">
        <v>1</v>
      </c>
      <c r="F132" s="217" t="s">
        <v>132</v>
      </c>
      <c r="G132" s="214"/>
      <c r="H132" s="216" t="s">
        <v>1</v>
      </c>
      <c r="I132" s="218"/>
      <c r="J132" s="214"/>
      <c r="K132" s="214"/>
      <c r="L132" s="219"/>
      <c r="M132" s="220"/>
      <c r="N132" s="221"/>
      <c r="O132" s="221"/>
      <c r="P132" s="221"/>
      <c r="Q132" s="221"/>
      <c r="R132" s="221"/>
      <c r="S132" s="221"/>
      <c r="T132" s="222"/>
      <c r="AT132" s="223" t="s">
        <v>131</v>
      </c>
      <c r="AU132" s="223" t="s">
        <v>84</v>
      </c>
      <c r="AV132" s="13" t="s">
        <v>82</v>
      </c>
      <c r="AW132" s="13" t="s">
        <v>32</v>
      </c>
      <c r="AX132" s="13" t="s">
        <v>77</v>
      </c>
      <c r="AY132" s="223" t="s">
        <v>122</v>
      </c>
    </row>
    <row r="133" spans="1:65" s="14" customFormat="1" ht="11.25">
      <c r="B133" s="224"/>
      <c r="C133" s="225"/>
      <c r="D133" s="215" t="s">
        <v>131</v>
      </c>
      <c r="E133" s="226" t="s">
        <v>1</v>
      </c>
      <c r="F133" s="227" t="s">
        <v>133</v>
      </c>
      <c r="G133" s="225"/>
      <c r="H133" s="228">
        <v>0.75900000000000001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AT133" s="234" t="s">
        <v>131</v>
      </c>
      <c r="AU133" s="234" t="s">
        <v>84</v>
      </c>
      <c r="AV133" s="14" t="s">
        <v>84</v>
      </c>
      <c r="AW133" s="14" t="s">
        <v>32</v>
      </c>
      <c r="AX133" s="14" t="s">
        <v>77</v>
      </c>
      <c r="AY133" s="234" t="s">
        <v>122</v>
      </c>
    </row>
    <row r="134" spans="1:65" s="15" customFormat="1" ht="11.25">
      <c r="B134" s="235"/>
      <c r="C134" s="236"/>
      <c r="D134" s="215" t="s">
        <v>131</v>
      </c>
      <c r="E134" s="237" t="s">
        <v>1</v>
      </c>
      <c r="F134" s="238" t="s">
        <v>134</v>
      </c>
      <c r="G134" s="236"/>
      <c r="H134" s="239">
        <v>0.75900000000000001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131</v>
      </c>
      <c r="AU134" s="245" t="s">
        <v>84</v>
      </c>
      <c r="AV134" s="15" t="s">
        <v>129</v>
      </c>
      <c r="AW134" s="15" t="s">
        <v>32</v>
      </c>
      <c r="AX134" s="15" t="s">
        <v>82</v>
      </c>
      <c r="AY134" s="245" t="s">
        <v>122</v>
      </c>
    </row>
    <row r="135" spans="1:65" s="2" customFormat="1" ht="16.5" customHeight="1">
      <c r="A135" s="34"/>
      <c r="B135" s="35"/>
      <c r="C135" s="246" t="s">
        <v>84</v>
      </c>
      <c r="D135" s="246" t="s">
        <v>135</v>
      </c>
      <c r="E135" s="247" t="s">
        <v>136</v>
      </c>
      <c r="F135" s="248" t="s">
        <v>137</v>
      </c>
      <c r="G135" s="249" t="s">
        <v>128</v>
      </c>
      <c r="H135" s="250">
        <v>0.75900000000000001</v>
      </c>
      <c r="I135" s="251"/>
      <c r="J135" s="252">
        <f>ROUND(I135*H135,2)</f>
        <v>0</v>
      </c>
      <c r="K135" s="253"/>
      <c r="L135" s="254"/>
      <c r="M135" s="255" t="s">
        <v>1</v>
      </c>
      <c r="N135" s="256" t="s">
        <v>42</v>
      </c>
      <c r="O135" s="71"/>
      <c r="P135" s="209">
        <f>O135*H135</f>
        <v>0</v>
      </c>
      <c r="Q135" s="209">
        <v>1</v>
      </c>
      <c r="R135" s="209">
        <f>Q135*H135</f>
        <v>0.75900000000000001</v>
      </c>
      <c r="S135" s="209">
        <v>0</v>
      </c>
      <c r="T135" s="21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1" t="s">
        <v>138</v>
      </c>
      <c r="AT135" s="211" t="s">
        <v>135</v>
      </c>
      <c r="AU135" s="211" t="s">
        <v>84</v>
      </c>
      <c r="AY135" s="17" t="s">
        <v>122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7" t="s">
        <v>82</v>
      </c>
      <c r="BK135" s="212">
        <f>ROUND(I135*H135,2)</f>
        <v>0</v>
      </c>
      <c r="BL135" s="17" t="s">
        <v>129</v>
      </c>
      <c r="BM135" s="211" t="s">
        <v>139</v>
      </c>
    </row>
    <row r="136" spans="1:65" s="2" customFormat="1" ht="21.75" customHeight="1">
      <c r="A136" s="34"/>
      <c r="B136" s="35"/>
      <c r="C136" s="199" t="s">
        <v>123</v>
      </c>
      <c r="D136" s="199" t="s">
        <v>125</v>
      </c>
      <c r="E136" s="200" t="s">
        <v>140</v>
      </c>
      <c r="F136" s="201" t="s">
        <v>141</v>
      </c>
      <c r="G136" s="202" t="s">
        <v>142</v>
      </c>
      <c r="H136" s="203">
        <v>3.948</v>
      </c>
      <c r="I136" s="204"/>
      <c r="J136" s="205">
        <f>ROUND(I136*H136,2)</f>
        <v>0</v>
      </c>
      <c r="K136" s="206"/>
      <c r="L136" s="39"/>
      <c r="M136" s="207" t="s">
        <v>1</v>
      </c>
      <c r="N136" s="208" t="s">
        <v>42</v>
      </c>
      <c r="O136" s="71"/>
      <c r="P136" s="209">
        <f>O136*H136</f>
        <v>0</v>
      </c>
      <c r="Q136" s="209">
        <v>1.7688200000000001</v>
      </c>
      <c r="R136" s="209">
        <f>Q136*H136</f>
        <v>6.9833013600000005</v>
      </c>
      <c r="S136" s="209">
        <v>0</v>
      </c>
      <c r="T136" s="21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1" t="s">
        <v>129</v>
      </c>
      <c r="AT136" s="211" t="s">
        <v>125</v>
      </c>
      <c r="AU136" s="211" t="s">
        <v>84</v>
      </c>
      <c r="AY136" s="17" t="s">
        <v>122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7" t="s">
        <v>82</v>
      </c>
      <c r="BK136" s="212">
        <f>ROUND(I136*H136,2)</f>
        <v>0</v>
      </c>
      <c r="BL136" s="17" t="s">
        <v>129</v>
      </c>
      <c r="BM136" s="211" t="s">
        <v>143</v>
      </c>
    </row>
    <row r="137" spans="1:65" s="13" customFormat="1" ht="11.25">
      <c r="B137" s="213"/>
      <c r="C137" s="214"/>
      <c r="D137" s="215" t="s">
        <v>131</v>
      </c>
      <c r="E137" s="216" t="s">
        <v>1</v>
      </c>
      <c r="F137" s="217" t="s">
        <v>144</v>
      </c>
      <c r="G137" s="214"/>
      <c r="H137" s="216" t="s">
        <v>1</v>
      </c>
      <c r="I137" s="218"/>
      <c r="J137" s="214"/>
      <c r="K137" s="214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131</v>
      </c>
      <c r="AU137" s="223" t="s">
        <v>84</v>
      </c>
      <c r="AV137" s="13" t="s">
        <v>82</v>
      </c>
      <c r="AW137" s="13" t="s">
        <v>32</v>
      </c>
      <c r="AX137" s="13" t="s">
        <v>77</v>
      </c>
      <c r="AY137" s="223" t="s">
        <v>122</v>
      </c>
    </row>
    <row r="138" spans="1:65" s="13" customFormat="1" ht="11.25">
      <c r="B138" s="213"/>
      <c r="C138" s="214"/>
      <c r="D138" s="215" t="s">
        <v>131</v>
      </c>
      <c r="E138" s="216" t="s">
        <v>1</v>
      </c>
      <c r="F138" s="217" t="s">
        <v>145</v>
      </c>
      <c r="G138" s="214"/>
      <c r="H138" s="216" t="s">
        <v>1</v>
      </c>
      <c r="I138" s="218"/>
      <c r="J138" s="214"/>
      <c r="K138" s="214"/>
      <c r="L138" s="219"/>
      <c r="M138" s="220"/>
      <c r="N138" s="221"/>
      <c r="O138" s="221"/>
      <c r="P138" s="221"/>
      <c r="Q138" s="221"/>
      <c r="R138" s="221"/>
      <c r="S138" s="221"/>
      <c r="T138" s="222"/>
      <c r="AT138" s="223" t="s">
        <v>131</v>
      </c>
      <c r="AU138" s="223" t="s">
        <v>84</v>
      </c>
      <c r="AV138" s="13" t="s">
        <v>82</v>
      </c>
      <c r="AW138" s="13" t="s">
        <v>32</v>
      </c>
      <c r="AX138" s="13" t="s">
        <v>77</v>
      </c>
      <c r="AY138" s="223" t="s">
        <v>122</v>
      </c>
    </row>
    <row r="139" spans="1:65" s="14" customFormat="1" ht="11.25">
      <c r="B139" s="224"/>
      <c r="C139" s="225"/>
      <c r="D139" s="215" t="s">
        <v>131</v>
      </c>
      <c r="E139" s="226" t="s">
        <v>1</v>
      </c>
      <c r="F139" s="227" t="s">
        <v>146</v>
      </c>
      <c r="G139" s="225"/>
      <c r="H139" s="228">
        <v>1.532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AT139" s="234" t="s">
        <v>131</v>
      </c>
      <c r="AU139" s="234" t="s">
        <v>84</v>
      </c>
      <c r="AV139" s="14" t="s">
        <v>84</v>
      </c>
      <c r="AW139" s="14" t="s">
        <v>32</v>
      </c>
      <c r="AX139" s="14" t="s">
        <v>77</v>
      </c>
      <c r="AY139" s="234" t="s">
        <v>122</v>
      </c>
    </row>
    <row r="140" spans="1:65" s="13" customFormat="1" ht="11.25">
      <c r="B140" s="213"/>
      <c r="C140" s="214"/>
      <c r="D140" s="215" t="s">
        <v>131</v>
      </c>
      <c r="E140" s="216" t="s">
        <v>1</v>
      </c>
      <c r="F140" s="217" t="s">
        <v>147</v>
      </c>
      <c r="G140" s="214"/>
      <c r="H140" s="216" t="s">
        <v>1</v>
      </c>
      <c r="I140" s="218"/>
      <c r="J140" s="214"/>
      <c r="K140" s="214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131</v>
      </c>
      <c r="AU140" s="223" t="s">
        <v>84</v>
      </c>
      <c r="AV140" s="13" t="s">
        <v>82</v>
      </c>
      <c r="AW140" s="13" t="s">
        <v>32</v>
      </c>
      <c r="AX140" s="13" t="s">
        <v>77</v>
      </c>
      <c r="AY140" s="223" t="s">
        <v>122</v>
      </c>
    </row>
    <row r="141" spans="1:65" s="14" customFormat="1" ht="11.25">
      <c r="B141" s="224"/>
      <c r="C141" s="225"/>
      <c r="D141" s="215" t="s">
        <v>131</v>
      </c>
      <c r="E141" s="226" t="s">
        <v>1</v>
      </c>
      <c r="F141" s="227" t="s">
        <v>146</v>
      </c>
      <c r="G141" s="225"/>
      <c r="H141" s="228">
        <v>1.532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AT141" s="234" t="s">
        <v>131</v>
      </c>
      <c r="AU141" s="234" t="s">
        <v>84</v>
      </c>
      <c r="AV141" s="14" t="s">
        <v>84</v>
      </c>
      <c r="AW141" s="14" t="s">
        <v>32</v>
      </c>
      <c r="AX141" s="14" t="s">
        <v>77</v>
      </c>
      <c r="AY141" s="234" t="s">
        <v>122</v>
      </c>
    </row>
    <row r="142" spans="1:65" s="14" customFormat="1" ht="11.25">
      <c r="B142" s="224"/>
      <c r="C142" s="225"/>
      <c r="D142" s="215" t="s">
        <v>131</v>
      </c>
      <c r="E142" s="226" t="s">
        <v>1</v>
      </c>
      <c r="F142" s="227" t="s">
        <v>148</v>
      </c>
      <c r="G142" s="225"/>
      <c r="H142" s="228">
        <v>0.88400000000000001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AT142" s="234" t="s">
        <v>131</v>
      </c>
      <c r="AU142" s="234" t="s">
        <v>84</v>
      </c>
      <c r="AV142" s="14" t="s">
        <v>84</v>
      </c>
      <c r="AW142" s="14" t="s">
        <v>32</v>
      </c>
      <c r="AX142" s="14" t="s">
        <v>77</v>
      </c>
      <c r="AY142" s="234" t="s">
        <v>122</v>
      </c>
    </row>
    <row r="143" spans="1:65" s="15" customFormat="1" ht="11.25">
      <c r="B143" s="235"/>
      <c r="C143" s="236"/>
      <c r="D143" s="215" t="s">
        <v>131</v>
      </c>
      <c r="E143" s="237" t="s">
        <v>1</v>
      </c>
      <c r="F143" s="238" t="s">
        <v>134</v>
      </c>
      <c r="G143" s="236"/>
      <c r="H143" s="239">
        <v>3.948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AT143" s="245" t="s">
        <v>131</v>
      </c>
      <c r="AU143" s="245" t="s">
        <v>84</v>
      </c>
      <c r="AV143" s="15" t="s">
        <v>129</v>
      </c>
      <c r="AW143" s="15" t="s">
        <v>32</v>
      </c>
      <c r="AX143" s="15" t="s">
        <v>82</v>
      </c>
      <c r="AY143" s="245" t="s">
        <v>122</v>
      </c>
    </row>
    <row r="144" spans="1:65" s="12" customFormat="1" ht="22.9" customHeight="1">
      <c r="B144" s="183"/>
      <c r="C144" s="184"/>
      <c r="D144" s="185" t="s">
        <v>76</v>
      </c>
      <c r="E144" s="197" t="s">
        <v>149</v>
      </c>
      <c r="F144" s="197" t="s">
        <v>150</v>
      </c>
      <c r="G144" s="184"/>
      <c r="H144" s="184"/>
      <c r="I144" s="187"/>
      <c r="J144" s="198">
        <f>BK144</f>
        <v>0</v>
      </c>
      <c r="K144" s="184"/>
      <c r="L144" s="189"/>
      <c r="M144" s="190"/>
      <c r="N144" s="191"/>
      <c r="O144" s="191"/>
      <c r="P144" s="192">
        <f>SUM(P145:P169)</f>
        <v>0</v>
      </c>
      <c r="Q144" s="191"/>
      <c r="R144" s="192">
        <f>SUM(R145:R169)</f>
        <v>17.02612894</v>
      </c>
      <c r="S144" s="191"/>
      <c r="T144" s="193">
        <f>SUM(T145:T169)</f>
        <v>0</v>
      </c>
      <c r="AR144" s="194" t="s">
        <v>82</v>
      </c>
      <c r="AT144" s="195" t="s">
        <v>76</v>
      </c>
      <c r="AU144" s="195" t="s">
        <v>82</v>
      </c>
      <c r="AY144" s="194" t="s">
        <v>122</v>
      </c>
      <c r="BK144" s="196">
        <f>SUM(BK145:BK169)</f>
        <v>0</v>
      </c>
    </row>
    <row r="145" spans="1:65" s="2" customFormat="1" ht="21.75" customHeight="1">
      <c r="A145" s="34"/>
      <c r="B145" s="35"/>
      <c r="C145" s="199" t="s">
        <v>129</v>
      </c>
      <c r="D145" s="199" t="s">
        <v>125</v>
      </c>
      <c r="E145" s="200" t="s">
        <v>151</v>
      </c>
      <c r="F145" s="201" t="s">
        <v>152</v>
      </c>
      <c r="G145" s="202" t="s">
        <v>153</v>
      </c>
      <c r="H145" s="203">
        <v>9.9169999999999998</v>
      </c>
      <c r="I145" s="204"/>
      <c r="J145" s="205">
        <f>ROUND(I145*H145,2)</f>
        <v>0</v>
      </c>
      <c r="K145" s="206"/>
      <c r="L145" s="39"/>
      <c r="M145" s="207" t="s">
        <v>1</v>
      </c>
      <c r="N145" s="208" t="s">
        <v>42</v>
      </c>
      <c r="O145" s="71"/>
      <c r="P145" s="209">
        <f>O145*H145</f>
        <v>0</v>
      </c>
      <c r="Q145" s="209">
        <v>1.7330000000000002E-2</v>
      </c>
      <c r="R145" s="209">
        <f>Q145*H145</f>
        <v>0.17186161000000003</v>
      </c>
      <c r="S145" s="209">
        <v>0</v>
      </c>
      <c r="T145" s="21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1" t="s">
        <v>129</v>
      </c>
      <c r="AT145" s="211" t="s">
        <v>125</v>
      </c>
      <c r="AU145" s="211" t="s">
        <v>84</v>
      </c>
      <c r="AY145" s="17" t="s">
        <v>122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7" t="s">
        <v>82</v>
      </c>
      <c r="BK145" s="212">
        <f>ROUND(I145*H145,2)</f>
        <v>0</v>
      </c>
      <c r="BL145" s="17" t="s">
        <v>129</v>
      </c>
      <c r="BM145" s="211" t="s">
        <v>154</v>
      </c>
    </row>
    <row r="146" spans="1:65" s="13" customFormat="1" ht="11.25">
      <c r="B146" s="213"/>
      <c r="C146" s="214"/>
      <c r="D146" s="215" t="s">
        <v>131</v>
      </c>
      <c r="E146" s="216" t="s">
        <v>1</v>
      </c>
      <c r="F146" s="217" t="s">
        <v>155</v>
      </c>
      <c r="G146" s="214"/>
      <c r="H146" s="216" t="s">
        <v>1</v>
      </c>
      <c r="I146" s="218"/>
      <c r="J146" s="214"/>
      <c r="K146" s="214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131</v>
      </c>
      <c r="AU146" s="223" t="s">
        <v>84</v>
      </c>
      <c r="AV146" s="13" t="s">
        <v>82</v>
      </c>
      <c r="AW146" s="13" t="s">
        <v>32</v>
      </c>
      <c r="AX146" s="13" t="s">
        <v>77</v>
      </c>
      <c r="AY146" s="223" t="s">
        <v>122</v>
      </c>
    </row>
    <row r="147" spans="1:65" s="14" customFormat="1" ht="11.25">
      <c r="B147" s="224"/>
      <c r="C147" s="225"/>
      <c r="D147" s="215" t="s">
        <v>131</v>
      </c>
      <c r="E147" s="226" t="s">
        <v>1</v>
      </c>
      <c r="F147" s="227" t="s">
        <v>156</v>
      </c>
      <c r="G147" s="225"/>
      <c r="H147" s="228">
        <v>7.7080000000000002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AT147" s="234" t="s">
        <v>131</v>
      </c>
      <c r="AU147" s="234" t="s">
        <v>84</v>
      </c>
      <c r="AV147" s="14" t="s">
        <v>84</v>
      </c>
      <c r="AW147" s="14" t="s">
        <v>32</v>
      </c>
      <c r="AX147" s="14" t="s">
        <v>77</v>
      </c>
      <c r="AY147" s="234" t="s">
        <v>122</v>
      </c>
    </row>
    <row r="148" spans="1:65" s="14" customFormat="1" ht="11.25">
      <c r="B148" s="224"/>
      <c r="C148" s="225"/>
      <c r="D148" s="215" t="s">
        <v>131</v>
      </c>
      <c r="E148" s="226" t="s">
        <v>1</v>
      </c>
      <c r="F148" s="227" t="s">
        <v>157</v>
      </c>
      <c r="G148" s="225"/>
      <c r="H148" s="228">
        <v>2.2090000000000001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AT148" s="234" t="s">
        <v>131</v>
      </c>
      <c r="AU148" s="234" t="s">
        <v>84</v>
      </c>
      <c r="AV148" s="14" t="s">
        <v>84</v>
      </c>
      <c r="AW148" s="14" t="s">
        <v>32</v>
      </c>
      <c r="AX148" s="14" t="s">
        <v>77</v>
      </c>
      <c r="AY148" s="234" t="s">
        <v>122</v>
      </c>
    </row>
    <row r="149" spans="1:65" s="15" customFormat="1" ht="11.25">
      <c r="B149" s="235"/>
      <c r="C149" s="236"/>
      <c r="D149" s="215" t="s">
        <v>131</v>
      </c>
      <c r="E149" s="237" t="s">
        <v>1</v>
      </c>
      <c r="F149" s="238" t="s">
        <v>134</v>
      </c>
      <c r="G149" s="236"/>
      <c r="H149" s="239">
        <v>9.9169999999999998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AT149" s="245" t="s">
        <v>131</v>
      </c>
      <c r="AU149" s="245" t="s">
        <v>84</v>
      </c>
      <c r="AV149" s="15" t="s">
        <v>129</v>
      </c>
      <c r="AW149" s="15" t="s">
        <v>32</v>
      </c>
      <c r="AX149" s="15" t="s">
        <v>82</v>
      </c>
      <c r="AY149" s="245" t="s">
        <v>122</v>
      </c>
    </row>
    <row r="150" spans="1:65" s="2" customFormat="1" ht="21.75" customHeight="1">
      <c r="A150" s="34"/>
      <c r="B150" s="35"/>
      <c r="C150" s="199" t="s">
        <v>158</v>
      </c>
      <c r="D150" s="199" t="s">
        <v>125</v>
      </c>
      <c r="E150" s="200" t="s">
        <v>159</v>
      </c>
      <c r="F150" s="201" t="s">
        <v>160</v>
      </c>
      <c r="G150" s="202" t="s">
        <v>153</v>
      </c>
      <c r="H150" s="203">
        <v>9.9169999999999998</v>
      </c>
      <c r="I150" s="204"/>
      <c r="J150" s="205">
        <f>ROUND(I150*H150,2)</f>
        <v>0</v>
      </c>
      <c r="K150" s="206"/>
      <c r="L150" s="39"/>
      <c r="M150" s="207" t="s">
        <v>1</v>
      </c>
      <c r="N150" s="208" t="s">
        <v>42</v>
      </c>
      <c r="O150" s="71"/>
      <c r="P150" s="209">
        <f>O150*H150</f>
        <v>0</v>
      </c>
      <c r="Q150" s="209">
        <v>7.3499999999999998E-3</v>
      </c>
      <c r="R150" s="209">
        <f>Q150*H150</f>
        <v>7.2889949999999995E-2</v>
      </c>
      <c r="S150" s="209">
        <v>0</v>
      </c>
      <c r="T150" s="21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1" t="s">
        <v>129</v>
      </c>
      <c r="AT150" s="211" t="s">
        <v>125</v>
      </c>
      <c r="AU150" s="211" t="s">
        <v>84</v>
      </c>
      <c r="AY150" s="17" t="s">
        <v>122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17" t="s">
        <v>82</v>
      </c>
      <c r="BK150" s="212">
        <f>ROUND(I150*H150,2)</f>
        <v>0</v>
      </c>
      <c r="BL150" s="17" t="s">
        <v>129</v>
      </c>
      <c r="BM150" s="211" t="s">
        <v>161</v>
      </c>
    </row>
    <row r="151" spans="1:65" s="2" customFormat="1" ht="21.75" customHeight="1">
      <c r="A151" s="34"/>
      <c r="B151" s="35"/>
      <c r="C151" s="199" t="s">
        <v>149</v>
      </c>
      <c r="D151" s="199" t="s">
        <v>125</v>
      </c>
      <c r="E151" s="200" t="s">
        <v>162</v>
      </c>
      <c r="F151" s="201" t="s">
        <v>163</v>
      </c>
      <c r="G151" s="202" t="s">
        <v>164</v>
      </c>
      <c r="H151" s="203">
        <v>23</v>
      </c>
      <c r="I151" s="204"/>
      <c r="J151" s="205">
        <f>ROUND(I151*H151,2)</f>
        <v>0</v>
      </c>
      <c r="K151" s="206"/>
      <c r="L151" s="39"/>
      <c r="M151" s="207" t="s">
        <v>1</v>
      </c>
      <c r="N151" s="208" t="s">
        <v>42</v>
      </c>
      <c r="O151" s="71"/>
      <c r="P151" s="209">
        <f>O151*H151</f>
        <v>0</v>
      </c>
      <c r="Q151" s="209">
        <v>0.15409999999999999</v>
      </c>
      <c r="R151" s="209">
        <f>Q151*H151</f>
        <v>3.5442999999999998</v>
      </c>
      <c r="S151" s="209">
        <v>0</v>
      </c>
      <c r="T151" s="21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1" t="s">
        <v>129</v>
      </c>
      <c r="AT151" s="211" t="s">
        <v>125</v>
      </c>
      <c r="AU151" s="211" t="s">
        <v>84</v>
      </c>
      <c r="AY151" s="17" t="s">
        <v>122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7" t="s">
        <v>82</v>
      </c>
      <c r="BK151" s="212">
        <f>ROUND(I151*H151,2)</f>
        <v>0</v>
      </c>
      <c r="BL151" s="17" t="s">
        <v>129</v>
      </c>
      <c r="BM151" s="211" t="s">
        <v>165</v>
      </c>
    </row>
    <row r="152" spans="1:65" s="14" customFormat="1" ht="11.25">
      <c r="B152" s="224"/>
      <c r="C152" s="225"/>
      <c r="D152" s="215" t="s">
        <v>131</v>
      </c>
      <c r="E152" s="226" t="s">
        <v>1</v>
      </c>
      <c r="F152" s="227" t="s">
        <v>166</v>
      </c>
      <c r="G152" s="225"/>
      <c r="H152" s="228">
        <v>23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AT152" s="234" t="s">
        <v>131</v>
      </c>
      <c r="AU152" s="234" t="s">
        <v>84</v>
      </c>
      <c r="AV152" s="14" t="s">
        <v>84</v>
      </c>
      <c r="AW152" s="14" t="s">
        <v>32</v>
      </c>
      <c r="AX152" s="14" t="s">
        <v>77</v>
      </c>
      <c r="AY152" s="234" t="s">
        <v>122</v>
      </c>
    </row>
    <row r="153" spans="1:65" s="15" customFormat="1" ht="11.25">
      <c r="B153" s="235"/>
      <c r="C153" s="236"/>
      <c r="D153" s="215" t="s">
        <v>131</v>
      </c>
      <c r="E153" s="237" t="s">
        <v>1</v>
      </c>
      <c r="F153" s="238" t="s">
        <v>134</v>
      </c>
      <c r="G153" s="236"/>
      <c r="H153" s="239">
        <v>23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131</v>
      </c>
      <c r="AU153" s="245" t="s">
        <v>84</v>
      </c>
      <c r="AV153" s="15" t="s">
        <v>129</v>
      </c>
      <c r="AW153" s="15" t="s">
        <v>32</v>
      </c>
      <c r="AX153" s="15" t="s">
        <v>82</v>
      </c>
      <c r="AY153" s="245" t="s">
        <v>122</v>
      </c>
    </row>
    <row r="154" spans="1:65" s="2" customFormat="1" ht="16.5" customHeight="1">
      <c r="A154" s="34"/>
      <c r="B154" s="35"/>
      <c r="C154" s="199" t="s">
        <v>167</v>
      </c>
      <c r="D154" s="199" t="s">
        <v>125</v>
      </c>
      <c r="E154" s="200" t="s">
        <v>168</v>
      </c>
      <c r="F154" s="201" t="s">
        <v>169</v>
      </c>
      <c r="G154" s="202" t="s">
        <v>153</v>
      </c>
      <c r="H154" s="203">
        <v>68.116</v>
      </c>
      <c r="I154" s="204"/>
      <c r="J154" s="205">
        <f>ROUND(I154*H154,2)</f>
        <v>0</v>
      </c>
      <c r="K154" s="206"/>
      <c r="L154" s="39"/>
      <c r="M154" s="207" t="s">
        <v>1</v>
      </c>
      <c r="N154" s="208" t="s">
        <v>42</v>
      </c>
      <c r="O154" s="71"/>
      <c r="P154" s="209">
        <f>O154*H154</f>
        <v>0</v>
      </c>
      <c r="Q154" s="209">
        <v>3.2730000000000002E-2</v>
      </c>
      <c r="R154" s="209">
        <f>Q154*H154</f>
        <v>2.2294366800000001</v>
      </c>
      <c r="S154" s="209">
        <v>0</v>
      </c>
      <c r="T154" s="21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1" t="s">
        <v>129</v>
      </c>
      <c r="AT154" s="211" t="s">
        <v>125</v>
      </c>
      <c r="AU154" s="211" t="s">
        <v>84</v>
      </c>
      <c r="AY154" s="17" t="s">
        <v>122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7" t="s">
        <v>82</v>
      </c>
      <c r="BK154" s="212">
        <f>ROUND(I154*H154,2)</f>
        <v>0</v>
      </c>
      <c r="BL154" s="17" t="s">
        <v>129</v>
      </c>
      <c r="BM154" s="211" t="s">
        <v>170</v>
      </c>
    </row>
    <row r="155" spans="1:65" s="14" customFormat="1" ht="11.25">
      <c r="B155" s="224"/>
      <c r="C155" s="225"/>
      <c r="D155" s="215" t="s">
        <v>131</v>
      </c>
      <c r="E155" s="226" t="s">
        <v>1</v>
      </c>
      <c r="F155" s="227" t="s">
        <v>171</v>
      </c>
      <c r="G155" s="225"/>
      <c r="H155" s="228">
        <v>57.076000000000001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AT155" s="234" t="s">
        <v>131</v>
      </c>
      <c r="AU155" s="234" t="s">
        <v>84</v>
      </c>
      <c r="AV155" s="14" t="s">
        <v>84</v>
      </c>
      <c r="AW155" s="14" t="s">
        <v>32</v>
      </c>
      <c r="AX155" s="14" t="s">
        <v>77</v>
      </c>
      <c r="AY155" s="234" t="s">
        <v>122</v>
      </c>
    </row>
    <row r="156" spans="1:65" s="14" customFormat="1" ht="11.25">
      <c r="B156" s="224"/>
      <c r="C156" s="225"/>
      <c r="D156" s="215" t="s">
        <v>131</v>
      </c>
      <c r="E156" s="226" t="s">
        <v>1</v>
      </c>
      <c r="F156" s="227" t="s">
        <v>172</v>
      </c>
      <c r="G156" s="225"/>
      <c r="H156" s="228">
        <v>11.04</v>
      </c>
      <c r="I156" s="229"/>
      <c r="J156" s="225"/>
      <c r="K156" s="225"/>
      <c r="L156" s="230"/>
      <c r="M156" s="231"/>
      <c r="N156" s="232"/>
      <c r="O156" s="232"/>
      <c r="P156" s="232"/>
      <c r="Q156" s="232"/>
      <c r="R156" s="232"/>
      <c r="S156" s="232"/>
      <c r="T156" s="233"/>
      <c r="AT156" s="234" t="s">
        <v>131</v>
      </c>
      <c r="AU156" s="234" t="s">
        <v>84</v>
      </c>
      <c r="AV156" s="14" t="s">
        <v>84</v>
      </c>
      <c r="AW156" s="14" t="s">
        <v>32</v>
      </c>
      <c r="AX156" s="14" t="s">
        <v>77</v>
      </c>
      <c r="AY156" s="234" t="s">
        <v>122</v>
      </c>
    </row>
    <row r="157" spans="1:65" s="15" customFormat="1" ht="11.25">
      <c r="B157" s="235"/>
      <c r="C157" s="236"/>
      <c r="D157" s="215" t="s">
        <v>131</v>
      </c>
      <c r="E157" s="237" t="s">
        <v>1</v>
      </c>
      <c r="F157" s="238" t="s">
        <v>134</v>
      </c>
      <c r="G157" s="236"/>
      <c r="H157" s="239">
        <v>68.116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AT157" s="245" t="s">
        <v>131</v>
      </c>
      <c r="AU157" s="245" t="s">
        <v>84</v>
      </c>
      <c r="AV157" s="15" t="s">
        <v>129</v>
      </c>
      <c r="AW157" s="15" t="s">
        <v>32</v>
      </c>
      <c r="AX157" s="15" t="s">
        <v>82</v>
      </c>
      <c r="AY157" s="245" t="s">
        <v>122</v>
      </c>
    </row>
    <row r="158" spans="1:65" s="2" customFormat="1" ht="21.75" customHeight="1">
      <c r="A158" s="34"/>
      <c r="B158" s="35"/>
      <c r="C158" s="199" t="s">
        <v>138</v>
      </c>
      <c r="D158" s="199" t="s">
        <v>125</v>
      </c>
      <c r="E158" s="200" t="s">
        <v>173</v>
      </c>
      <c r="F158" s="201" t="s">
        <v>174</v>
      </c>
      <c r="G158" s="202" t="s">
        <v>153</v>
      </c>
      <c r="H158" s="203">
        <v>9.9169999999999998</v>
      </c>
      <c r="I158" s="204"/>
      <c r="J158" s="205">
        <f>ROUND(I158*H158,2)</f>
        <v>0</v>
      </c>
      <c r="K158" s="206"/>
      <c r="L158" s="39"/>
      <c r="M158" s="207" t="s">
        <v>1</v>
      </c>
      <c r="N158" s="208" t="s">
        <v>42</v>
      </c>
      <c r="O158" s="71"/>
      <c r="P158" s="209">
        <f>O158*H158</f>
        <v>0</v>
      </c>
      <c r="Q158" s="209">
        <v>2.5000000000000001E-2</v>
      </c>
      <c r="R158" s="209">
        <f>Q158*H158</f>
        <v>0.24792500000000001</v>
      </c>
      <c r="S158" s="209">
        <v>0</v>
      </c>
      <c r="T158" s="21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1" t="s">
        <v>129</v>
      </c>
      <c r="AT158" s="211" t="s">
        <v>125</v>
      </c>
      <c r="AU158" s="211" t="s">
        <v>84</v>
      </c>
      <c r="AY158" s="17" t="s">
        <v>122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7" t="s">
        <v>82</v>
      </c>
      <c r="BK158" s="212">
        <f>ROUND(I158*H158,2)</f>
        <v>0</v>
      </c>
      <c r="BL158" s="17" t="s">
        <v>129</v>
      </c>
      <c r="BM158" s="211" t="s">
        <v>175</v>
      </c>
    </row>
    <row r="159" spans="1:65" s="13" customFormat="1" ht="11.25">
      <c r="B159" s="213"/>
      <c r="C159" s="214"/>
      <c r="D159" s="215" t="s">
        <v>131</v>
      </c>
      <c r="E159" s="216" t="s">
        <v>1</v>
      </c>
      <c r="F159" s="217" t="s">
        <v>155</v>
      </c>
      <c r="G159" s="214"/>
      <c r="H159" s="216" t="s">
        <v>1</v>
      </c>
      <c r="I159" s="218"/>
      <c r="J159" s="214"/>
      <c r="K159" s="214"/>
      <c r="L159" s="219"/>
      <c r="M159" s="220"/>
      <c r="N159" s="221"/>
      <c r="O159" s="221"/>
      <c r="P159" s="221"/>
      <c r="Q159" s="221"/>
      <c r="R159" s="221"/>
      <c r="S159" s="221"/>
      <c r="T159" s="222"/>
      <c r="AT159" s="223" t="s">
        <v>131</v>
      </c>
      <c r="AU159" s="223" t="s">
        <v>84</v>
      </c>
      <c r="AV159" s="13" t="s">
        <v>82</v>
      </c>
      <c r="AW159" s="13" t="s">
        <v>32</v>
      </c>
      <c r="AX159" s="13" t="s">
        <v>77</v>
      </c>
      <c r="AY159" s="223" t="s">
        <v>122</v>
      </c>
    </row>
    <row r="160" spans="1:65" s="14" customFormat="1" ht="11.25">
      <c r="B160" s="224"/>
      <c r="C160" s="225"/>
      <c r="D160" s="215" t="s">
        <v>131</v>
      </c>
      <c r="E160" s="226" t="s">
        <v>1</v>
      </c>
      <c r="F160" s="227" t="s">
        <v>156</v>
      </c>
      <c r="G160" s="225"/>
      <c r="H160" s="228">
        <v>7.7080000000000002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AT160" s="234" t="s">
        <v>131</v>
      </c>
      <c r="AU160" s="234" t="s">
        <v>84</v>
      </c>
      <c r="AV160" s="14" t="s">
        <v>84</v>
      </c>
      <c r="AW160" s="14" t="s">
        <v>32</v>
      </c>
      <c r="AX160" s="14" t="s">
        <v>77</v>
      </c>
      <c r="AY160" s="234" t="s">
        <v>122</v>
      </c>
    </row>
    <row r="161" spans="1:65" s="14" customFormat="1" ht="11.25">
      <c r="B161" s="224"/>
      <c r="C161" s="225"/>
      <c r="D161" s="215" t="s">
        <v>131</v>
      </c>
      <c r="E161" s="226" t="s">
        <v>1</v>
      </c>
      <c r="F161" s="227" t="s">
        <v>157</v>
      </c>
      <c r="G161" s="225"/>
      <c r="H161" s="228">
        <v>2.2090000000000001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AT161" s="234" t="s">
        <v>131</v>
      </c>
      <c r="AU161" s="234" t="s">
        <v>84</v>
      </c>
      <c r="AV161" s="14" t="s">
        <v>84</v>
      </c>
      <c r="AW161" s="14" t="s">
        <v>32</v>
      </c>
      <c r="AX161" s="14" t="s">
        <v>77</v>
      </c>
      <c r="AY161" s="234" t="s">
        <v>122</v>
      </c>
    </row>
    <row r="162" spans="1:65" s="15" customFormat="1" ht="11.25">
      <c r="B162" s="235"/>
      <c r="C162" s="236"/>
      <c r="D162" s="215" t="s">
        <v>131</v>
      </c>
      <c r="E162" s="237" t="s">
        <v>1</v>
      </c>
      <c r="F162" s="238" t="s">
        <v>134</v>
      </c>
      <c r="G162" s="236"/>
      <c r="H162" s="239">
        <v>9.9169999999999998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131</v>
      </c>
      <c r="AU162" s="245" t="s">
        <v>84</v>
      </c>
      <c r="AV162" s="15" t="s">
        <v>129</v>
      </c>
      <c r="AW162" s="15" t="s">
        <v>32</v>
      </c>
      <c r="AX162" s="15" t="s">
        <v>82</v>
      </c>
      <c r="AY162" s="245" t="s">
        <v>122</v>
      </c>
    </row>
    <row r="163" spans="1:65" s="2" customFormat="1" ht="21.75" customHeight="1">
      <c r="A163" s="34"/>
      <c r="B163" s="35"/>
      <c r="C163" s="199" t="s">
        <v>176</v>
      </c>
      <c r="D163" s="199" t="s">
        <v>125</v>
      </c>
      <c r="E163" s="200" t="s">
        <v>177</v>
      </c>
      <c r="F163" s="201" t="s">
        <v>178</v>
      </c>
      <c r="G163" s="202" t="s">
        <v>153</v>
      </c>
      <c r="H163" s="203">
        <v>9.9169999999999998</v>
      </c>
      <c r="I163" s="204"/>
      <c r="J163" s="205">
        <f>ROUND(I163*H163,2)</f>
        <v>0</v>
      </c>
      <c r="K163" s="206"/>
      <c r="L163" s="39"/>
      <c r="M163" s="207" t="s">
        <v>1</v>
      </c>
      <c r="N163" s="208" t="s">
        <v>42</v>
      </c>
      <c r="O163" s="71"/>
      <c r="P163" s="209">
        <f>O163*H163</f>
        <v>0</v>
      </c>
      <c r="Q163" s="209">
        <v>7.0000000000000001E-3</v>
      </c>
      <c r="R163" s="209">
        <f>Q163*H163</f>
        <v>6.9418999999999995E-2</v>
      </c>
      <c r="S163" s="209">
        <v>0</v>
      </c>
      <c r="T163" s="21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1" t="s">
        <v>129</v>
      </c>
      <c r="AT163" s="211" t="s">
        <v>125</v>
      </c>
      <c r="AU163" s="211" t="s">
        <v>84</v>
      </c>
      <c r="AY163" s="17" t="s">
        <v>122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7" t="s">
        <v>82</v>
      </c>
      <c r="BK163" s="212">
        <f>ROUND(I163*H163,2)</f>
        <v>0</v>
      </c>
      <c r="BL163" s="17" t="s">
        <v>129</v>
      </c>
      <c r="BM163" s="211" t="s">
        <v>179</v>
      </c>
    </row>
    <row r="164" spans="1:65" s="2" customFormat="1" ht="21.75" customHeight="1">
      <c r="A164" s="34"/>
      <c r="B164" s="35"/>
      <c r="C164" s="199" t="s">
        <v>180</v>
      </c>
      <c r="D164" s="199" t="s">
        <v>125</v>
      </c>
      <c r="E164" s="200" t="s">
        <v>181</v>
      </c>
      <c r="F164" s="201" t="s">
        <v>182</v>
      </c>
      <c r="G164" s="202" t="s">
        <v>153</v>
      </c>
      <c r="H164" s="203">
        <v>755.49800000000005</v>
      </c>
      <c r="I164" s="204"/>
      <c r="J164" s="205">
        <f>ROUND(I164*H164,2)</f>
        <v>0</v>
      </c>
      <c r="K164" s="206"/>
      <c r="L164" s="39"/>
      <c r="M164" s="207" t="s">
        <v>1</v>
      </c>
      <c r="N164" s="208" t="s">
        <v>42</v>
      </c>
      <c r="O164" s="71"/>
      <c r="P164" s="209">
        <f>O164*H164</f>
        <v>0</v>
      </c>
      <c r="Q164" s="209">
        <v>1.4149999999999999E-2</v>
      </c>
      <c r="R164" s="209">
        <f>Q164*H164</f>
        <v>10.690296699999999</v>
      </c>
      <c r="S164" s="209">
        <v>0</v>
      </c>
      <c r="T164" s="21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1" t="s">
        <v>129</v>
      </c>
      <c r="AT164" s="211" t="s">
        <v>125</v>
      </c>
      <c r="AU164" s="211" t="s">
        <v>84</v>
      </c>
      <c r="AY164" s="17" t="s">
        <v>122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7" t="s">
        <v>82</v>
      </c>
      <c r="BK164" s="212">
        <f>ROUND(I164*H164,2)</f>
        <v>0</v>
      </c>
      <c r="BL164" s="17" t="s">
        <v>129</v>
      </c>
      <c r="BM164" s="211" t="s">
        <v>183</v>
      </c>
    </row>
    <row r="165" spans="1:65" s="14" customFormat="1" ht="11.25">
      <c r="B165" s="224"/>
      <c r="C165" s="225"/>
      <c r="D165" s="215" t="s">
        <v>131</v>
      </c>
      <c r="E165" s="226" t="s">
        <v>1</v>
      </c>
      <c r="F165" s="227" t="s">
        <v>184</v>
      </c>
      <c r="G165" s="225"/>
      <c r="H165" s="228">
        <v>745.22299999999996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AT165" s="234" t="s">
        <v>131</v>
      </c>
      <c r="AU165" s="234" t="s">
        <v>84</v>
      </c>
      <c r="AV165" s="14" t="s">
        <v>84</v>
      </c>
      <c r="AW165" s="14" t="s">
        <v>32</v>
      </c>
      <c r="AX165" s="14" t="s">
        <v>77</v>
      </c>
      <c r="AY165" s="234" t="s">
        <v>122</v>
      </c>
    </row>
    <row r="166" spans="1:65" s="14" customFormat="1" ht="11.25">
      <c r="B166" s="224"/>
      <c r="C166" s="225"/>
      <c r="D166" s="215" t="s">
        <v>131</v>
      </c>
      <c r="E166" s="226" t="s">
        <v>1</v>
      </c>
      <c r="F166" s="227" t="s">
        <v>185</v>
      </c>
      <c r="G166" s="225"/>
      <c r="H166" s="228">
        <v>-69.724999999999994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AT166" s="234" t="s">
        <v>131</v>
      </c>
      <c r="AU166" s="234" t="s">
        <v>84</v>
      </c>
      <c r="AV166" s="14" t="s">
        <v>84</v>
      </c>
      <c r="AW166" s="14" t="s">
        <v>32</v>
      </c>
      <c r="AX166" s="14" t="s">
        <v>77</v>
      </c>
      <c r="AY166" s="234" t="s">
        <v>122</v>
      </c>
    </row>
    <row r="167" spans="1:65" s="13" customFormat="1" ht="11.25">
      <c r="B167" s="213"/>
      <c r="C167" s="214"/>
      <c r="D167" s="215" t="s">
        <v>131</v>
      </c>
      <c r="E167" s="216" t="s">
        <v>1</v>
      </c>
      <c r="F167" s="217" t="s">
        <v>186</v>
      </c>
      <c r="G167" s="214"/>
      <c r="H167" s="216" t="s">
        <v>1</v>
      </c>
      <c r="I167" s="218"/>
      <c r="J167" s="214"/>
      <c r="K167" s="214"/>
      <c r="L167" s="219"/>
      <c r="M167" s="220"/>
      <c r="N167" s="221"/>
      <c r="O167" s="221"/>
      <c r="P167" s="221"/>
      <c r="Q167" s="221"/>
      <c r="R167" s="221"/>
      <c r="S167" s="221"/>
      <c r="T167" s="222"/>
      <c r="AT167" s="223" t="s">
        <v>131</v>
      </c>
      <c r="AU167" s="223" t="s">
        <v>84</v>
      </c>
      <c r="AV167" s="13" t="s">
        <v>82</v>
      </c>
      <c r="AW167" s="13" t="s">
        <v>32</v>
      </c>
      <c r="AX167" s="13" t="s">
        <v>77</v>
      </c>
      <c r="AY167" s="223" t="s">
        <v>122</v>
      </c>
    </row>
    <row r="168" spans="1:65" s="14" customFormat="1" ht="11.25">
      <c r="B168" s="224"/>
      <c r="C168" s="225"/>
      <c r="D168" s="215" t="s">
        <v>131</v>
      </c>
      <c r="E168" s="226" t="s">
        <v>1</v>
      </c>
      <c r="F168" s="227" t="s">
        <v>187</v>
      </c>
      <c r="G168" s="225"/>
      <c r="H168" s="228">
        <v>80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AT168" s="234" t="s">
        <v>131</v>
      </c>
      <c r="AU168" s="234" t="s">
        <v>84</v>
      </c>
      <c r="AV168" s="14" t="s">
        <v>84</v>
      </c>
      <c r="AW168" s="14" t="s">
        <v>32</v>
      </c>
      <c r="AX168" s="14" t="s">
        <v>77</v>
      </c>
      <c r="AY168" s="234" t="s">
        <v>122</v>
      </c>
    </row>
    <row r="169" spans="1:65" s="15" customFormat="1" ht="11.25">
      <c r="B169" s="235"/>
      <c r="C169" s="236"/>
      <c r="D169" s="215" t="s">
        <v>131</v>
      </c>
      <c r="E169" s="237" t="s">
        <v>1</v>
      </c>
      <c r="F169" s="238" t="s">
        <v>134</v>
      </c>
      <c r="G169" s="236"/>
      <c r="H169" s="239">
        <v>755.49799999999993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131</v>
      </c>
      <c r="AU169" s="245" t="s">
        <v>84</v>
      </c>
      <c r="AV169" s="15" t="s">
        <v>129</v>
      </c>
      <c r="AW169" s="15" t="s">
        <v>32</v>
      </c>
      <c r="AX169" s="15" t="s">
        <v>82</v>
      </c>
      <c r="AY169" s="245" t="s">
        <v>122</v>
      </c>
    </row>
    <row r="170" spans="1:65" s="12" customFormat="1" ht="22.9" customHeight="1">
      <c r="B170" s="183"/>
      <c r="C170" s="184"/>
      <c r="D170" s="185" t="s">
        <v>76</v>
      </c>
      <c r="E170" s="197" t="s">
        <v>176</v>
      </c>
      <c r="F170" s="197" t="s">
        <v>188</v>
      </c>
      <c r="G170" s="184"/>
      <c r="H170" s="184"/>
      <c r="I170" s="187"/>
      <c r="J170" s="198">
        <f>BK170</f>
        <v>0</v>
      </c>
      <c r="K170" s="184"/>
      <c r="L170" s="189"/>
      <c r="M170" s="190"/>
      <c r="N170" s="191"/>
      <c r="O170" s="191"/>
      <c r="P170" s="192">
        <f>SUM(P171:P199)</f>
        <v>0</v>
      </c>
      <c r="Q170" s="191"/>
      <c r="R170" s="192">
        <f>SUM(R171:R199)</f>
        <v>0</v>
      </c>
      <c r="S170" s="191"/>
      <c r="T170" s="193">
        <f>SUM(T171:T199)</f>
        <v>3.468372</v>
      </c>
      <c r="AR170" s="194" t="s">
        <v>82</v>
      </c>
      <c r="AT170" s="195" t="s">
        <v>76</v>
      </c>
      <c r="AU170" s="195" t="s">
        <v>82</v>
      </c>
      <c r="AY170" s="194" t="s">
        <v>122</v>
      </c>
      <c r="BK170" s="196">
        <f>SUM(BK171:BK199)</f>
        <v>0</v>
      </c>
    </row>
    <row r="171" spans="1:65" s="2" customFormat="1" ht="21.75" customHeight="1">
      <c r="A171" s="34"/>
      <c r="B171" s="35"/>
      <c r="C171" s="199" t="s">
        <v>189</v>
      </c>
      <c r="D171" s="199" t="s">
        <v>125</v>
      </c>
      <c r="E171" s="200" t="s">
        <v>190</v>
      </c>
      <c r="F171" s="201" t="s">
        <v>191</v>
      </c>
      <c r="G171" s="202" t="s">
        <v>153</v>
      </c>
      <c r="H171" s="203">
        <v>900</v>
      </c>
      <c r="I171" s="204"/>
      <c r="J171" s="205">
        <f>ROUND(I171*H171,2)</f>
        <v>0</v>
      </c>
      <c r="K171" s="206"/>
      <c r="L171" s="39"/>
      <c r="M171" s="207" t="s">
        <v>1</v>
      </c>
      <c r="N171" s="208" t="s">
        <v>42</v>
      </c>
      <c r="O171" s="71"/>
      <c r="P171" s="209">
        <f>O171*H171</f>
        <v>0</v>
      </c>
      <c r="Q171" s="209">
        <v>0</v>
      </c>
      <c r="R171" s="209">
        <f>Q171*H171</f>
        <v>0</v>
      </c>
      <c r="S171" s="209">
        <v>0</v>
      </c>
      <c r="T171" s="210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1" t="s">
        <v>129</v>
      </c>
      <c r="AT171" s="211" t="s">
        <v>125</v>
      </c>
      <c r="AU171" s="211" t="s">
        <v>84</v>
      </c>
      <c r="AY171" s="17" t="s">
        <v>122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17" t="s">
        <v>82</v>
      </c>
      <c r="BK171" s="212">
        <f>ROUND(I171*H171,2)</f>
        <v>0</v>
      </c>
      <c r="BL171" s="17" t="s">
        <v>129</v>
      </c>
      <c r="BM171" s="211" t="s">
        <v>192</v>
      </c>
    </row>
    <row r="172" spans="1:65" s="2" customFormat="1" ht="21.75" customHeight="1">
      <c r="A172" s="34"/>
      <c r="B172" s="35"/>
      <c r="C172" s="199" t="s">
        <v>193</v>
      </c>
      <c r="D172" s="199" t="s">
        <v>125</v>
      </c>
      <c r="E172" s="200" t="s">
        <v>194</v>
      </c>
      <c r="F172" s="201" t="s">
        <v>195</v>
      </c>
      <c r="G172" s="202" t="s">
        <v>153</v>
      </c>
      <c r="H172" s="203">
        <v>54000</v>
      </c>
      <c r="I172" s="204"/>
      <c r="J172" s="205">
        <f>ROUND(I172*H172,2)</f>
        <v>0</v>
      </c>
      <c r="K172" s="206"/>
      <c r="L172" s="39"/>
      <c r="M172" s="207" t="s">
        <v>1</v>
      </c>
      <c r="N172" s="208" t="s">
        <v>42</v>
      </c>
      <c r="O172" s="71"/>
      <c r="P172" s="209">
        <f>O172*H172</f>
        <v>0</v>
      </c>
      <c r="Q172" s="209">
        <v>0</v>
      </c>
      <c r="R172" s="209">
        <f>Q172*H172</f>
        <v>0</v>
      </c>
      <c r="S172" s="209">
        <v>0</v>
      </c>
      <c r="T172" s="21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1" t="s">
        <v>129</v>
      </c>
      <c r="AT172" s="211" t="s">
        <v>125</v>
      </c>
      <c r="AU172" s="211" t="s">
        <v>84</v>
      </c>
      <c r="AY172" s="17" t="s">
        <v>122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17" t="s">
        <v>82</v>
      </c>
      <c r="BK172" s="212">
        <f>ROUND(I172*H172,2)</f>
        <v>0</v>
      </c>
      <c r="BL172" s="17" t="s">
        <v>129</v>
      </c>
      <c r="BM172" s="211" t="s">
        <v>196</v>
      </c>
    </row>
    <row r="173" spans="1:65" s="14" customFormat="1" ht="11.25">
      <c r="B173" s="224"/>
      <c r="C173" s="225"/>
      <c r="D173" s="215" t="s">
        <v>131</v>
      </c>
      <c r="E173" s="226" t="s">
        <v>1</v>
      </c>
      <c r="F173" s="227" t="s">
        <v>197</v>
      </c>
      <c r="G173" s="225"/>
      <c r="H173" s="228">
        <v>54000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AT173" s="234" t="s">
        <v>131</v>
      </c>
      <c r="AU173" s="234" t="s">
        <v>84</v>
      </c>
      <c r="AV173" s="14" t="s">
        <v>84</v>
      </c>
      <c r="AW173" s="14" t="s">
        <v>32</v>
      </c>
      <c r="AX173" s="14" t="s">
        <v>77</v>
      </c>
      <c r="AY173" s="234" t="s">
        <v>122</v>
      </c>
    </row>
    <row r="174" spans="1:65" s="15" customFormat="1" ht="11.25">
      <c r="B174" s="235"/>
      <c r="C174" s="236"/>
      <c r="D174" s="215" t="s">
        <v>131</v>
      </c>
      <c r="E174" s="237" t="s">
        <v>1</v>
      </c>
      <c r="F174" s="238" t="s">
        <v>134</v>
      </c>
      <c r="G174" s="236"/>
      <c r="H174" s="239">
        <v>54000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131</v>
      </c>
      <c r="AU174" s="245" t="s">
        <v>84</v>
      </c>
      <c r="AV174" s="15" t="s">
        <v>129</v>
      </c>
      <c r="AW174" s="15" t="s">
        <v>32</v>
      </c>
      <c r="AX174" s="15" t="s">
        <v>82</v>
      </c>
      <c r="AY174" s="245" t="s">
        <v>122</v>
      </c>
    </row>
    <row r="175" spans="1:65" s="2" customFormat="1" ht="21.75" customHeight="1">
      <c r="A175" s="34"/>
      <c r="B175" s="35"/>
      <c r="C175" s="199" t="s">
        <v>198</v>
      </c>
      <c r="D175" s="199" t="s">
        <v>125</v>
      </c>
      <c r="E175" s="200" t="s">
        <v>199</v>
      </c>
      <c r="F175" s="201" t="s">
        <v>200</v>
      </c>
      <c r="G175" s="202" t="s">
        <v>153</v>
      </c>
      <c r="H175" s="203">
        <v>900</v>
      </c>
      <c r="I175" s="204"/>
      <c r="J175" s="205">
        <f>ROUND(I175*H175,2)</f>
        <v>0</v>
      </c>
      <c r="K175" s="206"/>
      <c r="L175" s="39"/>
      <c r="M175" s="207" t="s">
        <v>1</v>
      </c>
      <c r="N175" s="208" t="s">
        <v>42</v>
      </c>
      <c r="O175" s="71"/>
      <c r="P175" s="209">
        <f>O175*H175</f>
        <v>0</v>
      </c>
      <c r="Q175" s="209">
        <v>0</v>
      </c>
      <c r="R175" s="209">
        <f>Q175*H175</f>
        <v>0</v>
      </c>
      <c r="S175" s="209">
        <v>0</v>
      </c>
      <c r="T175" s="21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1" t="s">
        <v>129</v>
      </c>
      <c r="AT175" s="211" t="s">
        <v>125</v>
      </c>
      <c r="AU175" s="211" t="s">
        <v>84</v>
      </c>
      <c r="AY175" s="17" t="s">
        <v>122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7" t="s">
        <v>82</v>
      </c>
      <c r="BK175" s="212">
        <f>ROUND(I175*H175,2)</f>
        <v>0</v>
      </c>
      <c r="BL175" s="17" t="s">
        <v>129</v>
      </c>
      <c r="BM175" s="211" t="s">
        <v>201</v>
      </c>
    </row>
    <row r="176" spans="1:65" s="2" customFormat="1" ht="16.5" customHeight="1">
      <c r="A176" s="34"/>
      <c r="B176" s="35"/>
      <c r="C176" s="199" t="s">
        <v>202</v>
      </c>
      <c r="D176" s="199" t="s">
        <v>125</v>
      </c>
      <c r="E176" s="200" t="s">
        <v>203</v>
      </c>
      <c r="F176" s="201" t="s">
        <v>204</v>
      </c>
      <c r="G176" s="202" t="s">
        <v>153</v>
      </c>
      <c r="H176" s="203">
        <v>1</v>
      </c>
      <c r="I176" s="204"/>
      <c r="J176" s="205">
        <f>ROUND(I176*H176,2)</f>
        <v>0</v>
      </c>
      <c r="K176" s="206"/>
      <c r="L176" s="39"/>
      <c r="M176" s="207" t="s">
        <v>1</v>
      </c>
      <c r="N176" s="208" t="s">
        <v>42</v>
      </c>
      <c r="O176" s="71"/>
      <c r="P176" s="209">
        <f>O176*H176</f>
        <v>0</v>
      </c>
      <c r="Q176" s="209">
        <v>0</v>
      </c>
      <c r="R176" s="209">
        <f>Q176*H176</f>
        <v>0</v>
      </c>
      <c r="S176" s="209">
        <v>8.2000000000000003E-2</v>
      </c>
      <c r="T176" s="210">
        <f>S176*H176</f>
        <v>8.2000000000000003E-2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1" t="s">
        <v>129</v>
      </c>
      <c r="AT176" s="211" t="s">
        <v>125</v>
      </c>
      <c r="AU176" s="211" t="s">
        <v>84</v>
      </c>
      <c r="AY176" s="17" t="s">
        <v>122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7" t="s">
        <v>82</v>
      </c>
      <c r="BK176" s="212">
        <f>ROUND(I176*H176,2)</f>
        <v>0</v>
      </c>
      <c r="BL176" s="17" t="s">
        <v>129</v>
      </c>
      <c r="BM176" s="211" t="s">
        <v>205</v>
      </c>
    </row>
    <row r="177" spans="1:65" s="13" customFormat="1" ht="11.25">
      <c r="B177" s="213"/>
      <c r="C177" s="214"/>
      <c r="D177" s="215" t="s">
        <v>131</v>
      </c>
      <c r="E177" s="216" t="s">
        <v>1</v>
      </c>
      <c r="F177" s="217" t="s">
        <v>206</v>
      </c>
      <c r="G177" s="214"/>
      <c r="H177" s="216" t="s">
        <v>1</v>
      </c>
      <c r="I177" s="218"/>
      <c r="J177" s="214"/>
      <c r="K177" s="214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131</v>
      </c>
      <c r="AU177" s="223" t="s">
        <v>84</v>
      </c>
      <c r="AV177" s="13" t="s">
        <v>82</v>
      </c>
      <c r="AW177" s="13" t="s">
        <v>32</v>
      </c>
      <c r="AX177" s="13" t="s">
        <v>77</v>
      </c>
      <c r="AY177" s="223" t="s">
        <v>122</v>
      </c>
    </row>
    <row r="178" spans="1:65" s="14" customFormat="1" ht="11.25">
      <c r="B178" s="224"/>
      <c r="C178" s="225"/>
      <c r="D178" s="215" t="s">
        <v>131</v>
      </c>
      <c r="E178" s="226" t="s">
        <v>1</v>
      </c>
      <c r="F178" s="227" t="s">
        <v>82</v>
      </c>
      <c r="G178" s="225"/>
      <c r="H178" s="228">
        <v>1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AT178" s="234" t="s">
        <v>131</v>
      </c>
      <c r="AU178" s="234" t="s">
        <v>84</v>
      </c>
      <c r="AV178" s="14" t="s">
        <v>84</v>
      </c>
      <c r="AW178" s="14" t="s">
        <v>32</v>
      </c>
      <c r="AX178" s="14" t="s">
        <v>77</v>
      </c>
      <c r="AY178" s="234" t="s">
        <v>122</v>
      </c>
    </row>
    <row r="179" spans="1:65" s="15" customFormat="1" ht="11.25">
      <c r="B179" s="235"/>
      <c r="C179" s="236"/>
      <c r="D179" s="215" t="s">
        <v>131</v>
      </c>
      <c r="E179" s="237" t="s">
        <v>1</v>
      </c>
      <c r="F179" s="238" t="s">
        <v>134</v>
      </c>
      <c r="G179" s="236"/>
      <c r="H179" s="239">
        <v>1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AT179" s="245" t="s">
        <v>131</v>
      </c>
      <c r="AU179" s="245" t="s">
        <v>84</v>
      </c>
      <c r="AV179" s="15" t="s">
        <v>129</v>
      </c>
      <c r="AW179" s="15" t="s">
        <v>32</v>
      </c>
      <c r="AX179" s="15" t="s">
        <v>82</v>
      </c>
      <c r="AY179" s="245" t="s">
        <v>122</v>
      </c>
    </row>
    <row r="180" spans="1:65" s="2" customFormat="1" ht="21.75" customHeight="1">
      <c r="A180" s="34"/>
      <c r="B180" s="35"/>
      <c r="C180" s="199" t="s">
        <v>8</v>
      </c>
      <c r="D180" s="199" t="s">
        <v>125</v>
      </c>
      <c r="E180" s="200" t="s">
        <v>207</v>
      </c>
      <c r="F180" s="201" t="s">
        <v>208</v>
      </c>
      <c r="G180" s="202" t="s">
        <v>153</v>
      </c>
      <c r="H180" s="203">
        <v>9.1959999999999997</v>
      </c>
      <c r="I180" s="204"/>
      <c r="J180" s="205">
        <f>ROUND(I180*H180,2)</f>
        <v>0</v>
      </c>
      <c r="K180" s="206"/>
      <c r="L180" s="39"/>
      <c r="M180" s="207" t="s">
        <v>1</v>
      </c>
      <c r="N180" s="208" t="s">
        <v>42</v>
      </c>
      <c r="O180" s="71"/>
      <c r="P180" s="209">
        <f>O180*H180</f>
        <v>0</v>
      </c>
      <c r="Q180" s="209">
        <v>0</v>
      </c>
      <c r="R180" s="209">
        <f>Q180*H180</f>
        <v>0</v>
      </c>
      <c r="S180" s="209">
        <v>6.2E-2</v>
      </c>
      <c r="T180" s="210">
        <f>S180*H180</f>
        <v>0.57015199999999999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1" t="s">
        <v>129</v>
      </c>
      <c r="AT180" s="211" t="s">
        <v>125</v>
      </c>
      <c r="AU180" s="211" t="s">
        <v>84</v>
      </c>
      <c r="AY180" s="17" t="s">
        <v>122</v>
      </c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17" t="s">
        <v>82</v>
      </c>
      <c r="BK180" s="212">
        <f>ROUND(I180*H180,2)</f>
        <v>0</v>
      </c>
      <c r="BL180" s="17" t="s">
        <v>129</v>
      </c>
      <c r="BM180" s="211" t="s">
        <v>209</v>
      </c>
    </row>
    <row r="181" spans="1:65" s="13" customFormat="1" ht="11.25">
      <c r="B181" s="213"/>
      <c r="C181" s="214"/>
      <c r="D181" s="215" t="s">
        <v>131</v>
      </c>
      <c r="E181" s="216" t="s">
        <v>1</v>
      </c>
      <c r="F181" s="217" t="s">
        <v>210</v>
      </c>
      <c r="G181" s="214"/>
      <c r="H181" s="216" t="s">
        <v>1</v>
      </c>
      <c r="I181" s="218"/>
      <c r="J181" s="214"/>
      <c r="K181" s="214"/>
      <c r="L181" s="219"/>
      <c r="M181" s="220"/>
      <c r="N181" s="221"/>
      <c r="O181" s="221"/>
      <c r="P181" s="221"/>
      <c r="Q181" s="221"/>
      <c r="R181" s="221"/>
      <c r="S181" s="221"/>
      <c r="T181" s="222"/>
      <c r="AT181" s="223" t="s">
        <v>131</v>
      </c>
      <c r="AU181" s="223" t="s">
        <v>84</v>
      </c>
      <c r="AV181" s="13" t="s">
        <v>82</v>
      </c>
      <c r="AW181" s="13" t="s">
        <v>32</v>
      </c>
      <c r="AX181" s="13" t="s">
        <v>77</v>
      </c>
      <c r="AY181" s="223" t="s">
        <v>122</v>
      </c>
    </row>
    <row r="182" spans="1:65" s="14" customFormat="1" ht="11.25">
      <c r="B182" s="224"/>
      <c r="C182" s="225"/>
      <c r="D182" s="215" t="s">
        <v>131</v>
      </c>
      <c r="E182" s="226" t="s">
        <v>1</v>
      </c>
      <c r="F182" s="227" t="s">
        <v>211</v>
      </c>
      <c r="G182" s="225"/>
      <c r="H182" s="228">
        <v>2.2000000000000002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AT182" s="234" t="s">
        <v>131</v>
      </c>
      <c r="AU182" s="234" t="s">
        <v>84</v>
      </c>
      <c r="AV182" s="14" t="s">
        <v>84</v>
      </c>
      <c r="AW182" s="14" t="s">
        <v>32</v>
      </c>
      <c r="AX182" s="14" t="s">
        <v>77</v>
      </c>
      <c r="AY182" s="234" t="s">
        <v>122</v>
      </c>
    </row>
    <row r="183" spans="1:65" s="13" customFormat="1" ht="11.25">
      <c r="B183" s="213"/>
      <c r="C183" s="214"/>
      <c r="D183" s="215" t="s">
        <v>131</v>
      </c>
      <c r="E183" s="216" t="s">
        <v>1</v>
      </c>
      <c r="F183" s="217" t="s">
        <v>212</v>
      </c>
      <c r="G183" s="214"/>
      <c r="H183" s="216" t="s">
        <v>1</v>
      </c>
      <c r="I183" s="218"/>
      <c r="J183" s="214"/>
      <c r="K183" s="214"/>
      <c r="L183" s="219"/>
      <c r="M183" s="220"/>
      <c r="N183" s="221"/>
      <c r="O183" s="221"/>
      <c r="P183" s="221"/>
      <c r="Q183" s="221"/>
      <c r="R183" s="221"/>
      <c r="S183" s="221"/>
      <c r="T183" s="222"/>
      <c r="AT183" s="223" t="s">
        <v>131</v>
      </c>
      <c r="AU183" s="223" t="s">
        <v>84</v>
      </c>
      <c r="AV183" s="13" t="s">
        <v>82</v>
      </c>
      <c r="AW183" s="13" t="s">
        <v>32</v>
      </c>
      <c r="AX183" s="13" t="s">
        <v>77</v>
      </c>
      <c r="AY183" s="223" t="s">
        <v>122</v>
      </c>
    </row>
    <row r="184" spans="1:65" s="14" customFormat="1" ht="11.25">
      <c r="B184" s="224"/>
      <c r="C184" s="225"/>
      <c r="D184" s="215" t="s">
        <v>131</v>
      </c>
      <c r="E184" s="226" t="s">
        <v>1</v>
      </c>
      <c r="F184" s="227" t="s">
        <v>213</v>
      </c>
      <c r="G184" s="225"/>
      <c r="H184" s="228">
        <v>4.84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AT184" s="234" t="s">
        <v>131</v>
      </c>
      <c r="AU184" s="234" t="s">
        <v>84</v>
      </c>
      <c r="AV184" s="14" t="s">
        <v>84</v>
      </c>
      <c r="AW184" s="14" t="s">
        <v>32</v>
      </c>
      <c r="AX184" s="14" t="s">
        <v>77</v>
      </c>
      <c r="AY184" s="234" t="s">
        <v>122</v>
      </c>
    </row>
    <row r="185" spans="1:65" s="13" customFormat="1" ht="11.25">
      <c r="B185" s="213"/>
      <c r="C185" s="214"/>
      <c r="D185" s="215" t="s">
        <v>131</v>
      </c>
      <c r="E185" s="216" t="s">
        <v>1</v>
      </c>
      <c r="F185" s="217" t="s">
        <v>214</v>
      </c>
      <c r="G185" s="214"/>
      <c r="H185" s="216" t="s">
        <v>1</v>
      </c>
      <c r="I185" s="218"/>
      <c r="J185" s="214"/>
      <c r="K185" s="214"/>
      <c r="L185" s="219"/>
      <c r="M185" s="220"/>
      <c r="N185" s="221"/>
      <c r="O185" s="221"/>
      <c r="P185" s="221"/>
      <c r="Q185" s="221"/>
      <c r="R185" s="221"/>
      <c r="S185" s="221"/>
      <c r="T185" s="222"/>
      <c r="AT185" s="223" t="s">
        <v>131</v>
      </c>
      <c r="AU185" s="223" t="s">
        <v>84</v>
      </c>
      <c r="AV185" s="13" t="s">
        <v>82</v>
      </c>
      <c r="AW185" s="13" t="s">
        <v>32</v>
      </c>
      <c r="AX185" s="13" t="s">
        <v>77</v>
      </c>
      <c r="AY185" s="223" t="s">
        <v>122</v>
      </c>
    </row>
    <row r="186" spans="1:65" s="14" customFormat="1" ht="11.25">
      <c r="B186" s="224"/>
      <c r="C186" s="225"/>
      <c r="D186" s="215" t="s">
        <v>131</v>
      </c>
      <c r="E186" s="226" t="s">
        <v>1</v>
      </c>
      <c r="F186" s="227" t="s">
        <v>215</v>
      </c>
      <c r="G186" s="225"/>
      <c r="H186" s="228">
        <v>2.1560000000000001</v>
      </c>
      <c r="I186" s="229"/>
      <c r="J186" s="225"/>
      <c r="K186" s="225"/>
      <c r="L186" s="230"/>
      <c r="M186" s="231"/>
      <c r="N186" s="232"/>
      <c r="O186" s="232"/>
      <c r="P186" s="232"/>
      <c r="Q186" s="232"/>
      <c r="R186" s="232"/>
      <c r="S186" s="232"/>
      <c r="T186" s="233"/>
      <c r="AT186" s="234" t="s">
        <v>131</v>
      </c>
      <c r="AU186" s="234" t="s">
        <v>84</v>
      </c>
      <c r="AV186" s="14" t="s">
        <v>84</v>
      </c>
      <c r="AW186" s="14" t="s">
        <v>32</v>
      </c>
      <c r="AX186" s="14" t="s">
        <v>77</v>
      </c>
      <c r="AY186" s="234" t="s">
        <v>122</v>
      </c>
    </row>
    <row r="187" spans="1:65" s="15" customFormat="1" ht="11.25">
      <c r="B187" s="235"/>
      <c r="C187" s="236"/>
      <c r="D187" s="215" t="s">
        <v>131</v>
      </c>
      <c r="E187" s="237" t="s">
        <v>1</v>
      </c>
      <c r="F187" s="238" t="s">
        <v>134</v>
      </c>
      <c r="G187" s="236"/>
      <c r="H187" s="239">
        <v>9.1959999999999997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AT187" s="245" t="s">
        <v>131</v>
      </c>
      <c r="AU187" s="245" t="s">
        <v>84</v>
      </c>
      <c r="AV187" s="15" t="s">
        <v>129</v>
      </c>
      <c r="AW187" s="15" t="s">
        <v>32</v>
      </c>
      <c r="AX187" s="15" t="s">
        <v>82</v>
      </c>
      <c r="AY187" s="245" t="s">
        <v>122</v>
      </c>
    </row>
    <row r="188" spans="1:65" s="2" customFormat="1" ht="21.75" customHeight="1">
      <c r="A188" s="34"/>
      <c r="B188" s="35"/>
      <c r="C188" s="199" t="s">
        <v>216</v>
      </c>
      <c r="D188" s="199" t="s">
        <v>125</v>
      </c>
      <c r="E188" s="200" t="s">
        <v>217</v>
      </c>
      <c r="F188" s="201" t="s">
        <v>218</v>
      </c>
      <c r="G188" s="202" t="s">
        <v>153</v>
      </c>
      <c r="H188" s="203">
        <v>18.260000000000002</v>
      </c>
      <c r="I188" s="204"/>
      <c r="J188" s="205">
        <f>ROUND(I188*H188,2)</f>
        <v>0</v>
      </c>
      <c r="K188" s="206"/>
      <c r="L188" s="39"/>
      <c r="M188" s="207" t="s">
        <v>1</v>
      </c>
      <c r="N188" s="208" t="s">
        <v>42</v>
      </c>
      <c r="O188" s="71"/>
      <c r="P188" s="209">
        <f>O188*H188</f>
        <v>0</v>
      </c>
      <c r="Q188" s="209">
        <v>0</v>
      </c>
      <c r="R188" s="209">
        <f>Q188*H188</f>
        <v>0</v>
      </c>
      <c r="S188" s="209">
        <v>5.3999999999999999E-2</v>
      </c>
      <c r="T188" s="210">
        <f>S188*H188</f>
        <v>0.98604000000000003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11" t="s">
        <v>129</v>
      </c>
      <c r="AT188" s="211" t="s">
        <v>125</v>
      </c>
      <c r="AU188" s="211" t="s">
        <v>84</v>
      </c>
      <c r="AY188" s="17" t="s">
        <v>122</v>
      </c>
      <c r="BE188" s="212">
        <f>IF(N188="základní",J188,0)</f>
        <v>0</v>
      </c>
      <c r="BF188" s="212">
        <f>IF(N188="snížená",J188,0)</f>
        <v>0</v>
      </c>
      <c r="BG188" s="212">
        <f>IF(N188="zákl. přenesená",J188,0)</f>
        <v>0</v>
      </c>
      <c r="BH188" s="212">
        <f>IF(N188="sníž. přenesená",J188,0)</f>
        <v>0</v>
      </c>
      <c r="BI188" s="212">
        <f>IF(N188="nulová",J188,0)</f>
        <v>0</v>
      </c>
      <c r="BJ188" s="17" t="s">
        <v>82</v>
      </c>
      <c r="BK188" s="212">
        <f>ROUND(I188*H188,2)</f>
        <v>0</v>
      </c>
      <c r="BL188" s="17" t="s">
        <v>129</v>
      </c>
      <c r="BM188" s="211" t="s">
        <v>219</v>
      </c>
    </row>
    <row r="189" spans="1:65" s="13" customFormat="1" ht="11.25">
      <c r="B189" s="213"/>
      <c r="C189" s="214"/>
      <c r="D189" s="215" t="s">
        <v>131</v>
      </c>
      <c r="E189" s="216" t="s">
        <v>1</v>
      </c>
      <c r="F189" s="217" t="s">
        <v>220</v>
      </c>
      <c r="G189" s="214"/>
      <c r="H189" s="216" t="s">
        <v>1</v>
      </c>
      <c r="I189" s="218"/>
      <c r="J189" s="214"/>
      <c r="K189" s="214"/>
      <c r="L189" s="219"/>
      <c r="M189" s="220"/>
      <c r="N189" s="221"/>
      <c r="O189" s="221"/>
      <c r="P189" s="221"/>
      <c r="Q189" s="221"/>
      <c r="R189" s="221"/>
      <c r="S189" s="221"/>
      <c r="T189" s="222"/>
      <c r="AT189" s="223" t="s">
        <v>131</v>
      </c>
      <c r="AU189" s="223" t="s">
        <v>84</v>
      </c>
      <c r="AV189" s="13" t="s">
        <v>82</v>
      </c>
      <c r="AW189" s="13" t="s">
        <v>32</v>
      </c>
      <c r="AX189" s="13" t="s">
        <v>77</v>
      </c>
      <c r="AY189" s="223" t="s">
        <v>122</v>
      </c>
    </row>
    <row r="190" spans="1:65" s="14" customFormat="1" ht="11.25">
      <c r="B190" s="224"/>
      <c r="C190" s="225"/>
      <c r="D190" s="215" t="s">
        <v>131</v>
      </c>
      <c r="E190" s="226" t="s">
        <v>1</v>
      </c>
      <c r="F190" s="227" t="s">
        <v>221</v>
      </c>
      <c r="G190" s="225"/>
      <c r="H190" s="228">
        <v>6.16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AT190" s="234" t="s">
        <v>131</v>
      </c>
      <c r="AU190" s="234" t="s">
        <v>84</v>
      </c>
      <c r="AV190" s="14" t="s">
        <v>84</v>
      </c>
      <c r="AW190" s="14" t="s">
        <v>32</v>
      </c>
      <c r="AX190" s="14" t="s">
        <v>77</v>
      </c>
      <c r="AY190" s="234" t="s">
        <v>122</v>
      </c>
    </row>
    <row r="191" spans="1:65" s="13" customFormat="1" ht="11.25">
      <c r="B191" s="213"/>
      <c r="C191" s="214"/>
      <c r="D191" s="215" t="s">
        <v>131</v>
      </c>
      <c r="E191" s="216" t="s">
        <v>1</v>
      </c>
      <c r="F191" s="217" t="s">
        <v>222</v>
      </c>
      <c r="G191" s="214"/>
      <c r="H191" s="216" t="s">
        <v>1</v>
      </c>
      <c r="I191" s="218"/>
      <c r="J191" s="214"/>
      <c r="K191" s="214"/>
      <c r="L191" s="219"/>
      <c r="M191" s="220"/>
      <c r="N191" s="221"/>
      <c r="O191" s="221"/>
      <c r="P191" s="221"/>
      <c r="Q191" s="221"/>
      <c r="R191" s="221"/>
      <c r="S191" s="221"/>
      <c r="T191" s="222"/>
      <c r="AT191" s="223" t="s">
        <v>131</v>
      </c>
      <c r="AU191" s="223" t="s">
        <v>84</v>
      </c>
      <c r="AV191" s="13" t="s">
        <v>82</v>
      </c>
      <c r="AW191" s="13" t="s">
        <v>32</v>
      </c>
      <c r="AX191" s="13" t="s">
        <v>77</v>
      </c>
      <c r="AY191" s="223" t="s">
        <v>122</v>
      </c>
    </row>
    <row r="192" spans="1:65" s="14" customFormat="1" ht="11.25">
      <c r="B192" s="224"/>
      <c r="C192" s="225"/>
      <c r="D192" s="215" t="s">
        <v>131</v>
      </c>
      <c r="E192" s="226" t="s">
        <v>1</v>
      </c>
      <c r="F192" s="227" t="s">
        <v>223</v>
      </c>
      <c r="G192" s="225"/>
      <c r="H192" s="228">
        <v>8.91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AT192" s="234" t="s">
        <v>131</v>
      </c>
      <c r="AU192" s="234" t="s">
        <v>84</v>
      </c>
      <c r="AV192" s="14" t="s">
        <v>84</v>
      </c>
      <c r="AW192" s="14" t="s">
        <v>32</v>
      </c>
      <c r="AX192" s="14" t="s">
        <v>77</v>
      </c>
      <c r="AY192" s="234" t="s">
        <v>122</v>
      </c>
    </row>
    <row r="193" spans="1:65" s="13" customFormat="1" ht="11.25">
      <c r="B193" s="213"/>
      <c r="C193" s="214"/>
      <c r="D193" s="215" t="s">
        <v>131</v>
      </c>
      <c r="E193" s="216" t="s">
        <v>1</v>
      </c>
      <c r="F193" s="217" t="s">
        <v>224</v>
      </c>
      <c r="G193" s="214"/>
      <c r="H193" s="216" t="s">
        <v>1</v>
      </c>
      <c r="I193" s="218"/>
      <c r="J193" s="214"/>
      <c r="K193" s="214"/>
      <c r="L193" s="219"/>
      <c r="M193" s="220"/>
      <c r="N193" s="221"/>
      <c r="O193" s="221"/>
      <c r="P193" s="221"/>
      <c r="Q193" s="221"/>
      <c r="R193" s="221"/>
      <c r="S193" s="221"/>
      <c r="T193" s="222"/>
      <c r="AT193" s="223" t="s">
        <v>131</v>
      </c>
      <c r="AU193" s="223" t="s">
        <v>84</v>
      </c>
      <c r="AV193" s="13" t="s">
        <v>82</v>
      </c>
      <c r="AW193" s="13" t="s">
        <v>32</v>
      </c>
      <c r="AX193" s="13" t="s">
        <v>77</v>
      </c>
      <c r="AY193" s="223" t="s">
        <v>122</v>
      </c>
    </row>
    <row r="194" spans="1:65" s="14" customFormat="1" ht="11.25">
      <c r="B194" s="224"/>
      <c r="C194" s="225"/>
      <c r="D194" s="215" t="s">
        <v>131</v>
      </c>
      <c r="E194" s="226" t="s">
        <v>1</v>
      </c>
      <c r="F194" s="227" t="s">
        <v>225</v>
      </c>
      <c r="G194" s="225"/>
      <c r="H194" s="228">
        <v>3.19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AT194" s="234" t="s">
        <v>131</v>
      </c>
      <c r="AU194" s="234" t="s">
        <v>84</v>
      </c>
      <c r="AV194" s="14" t="s">
        <v>84</v>
      </c>
      <c r="AW194" s="14" t="s">
        <v>32</v>
      </c>
      <c r="AX194" s="14" t="s">
        <v>77</v>
      </c>
      <c r="AY194" s="234" t="s">
        <v>122</v>
      </c>
    </row>
    <row r="195" spans="1:65" s="15" customFormat="1" ht="11.25">
      <c r="B195" s="235"/>
      <c r="C195" s="236"/>
      <c r="D195" s="215" t="s">
        <v>131</v>
      </c>
      <c r="E195" s="237" t="s">
        <v>1</v>
      </c>
      <c r="F195" s="238" t="s">
        <v>134</v>
      </c>
      <c r="G195" s="236"/>
      <c r="H195" s="239">
        <v>18.260000000000002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AT195" s="245" t="s">
        <v>131</v>
      </c>
      <c r="AU195" s="245" t="s">
        <v>84</v>
      </c>
      <c r="AV195" s="15" t="s">
        <v>129</v>
      </c>
      <c r="AW195" s="15" t="s">
        <v>32</v>
      </c>
      <c r="AX195" s="15" t="s">
        <v>82</v>
      </c>
      <c r="AY195" s="245" t="s">
        <v>122</v>
      </c>
    </row>
    <row r="196" spans="1:65" s="2" customFormat="1" ht="21.75" customHeight="1">
      <c r="A196" s="34"/>
      <c r="B196" s="35"/>
      <c r="C196" s="199" t="s">
        <v>226</v>
      </c>
      <c r="D196" s="199" t="s">
        <v>125</v>
      </c>
      <c r="E196" s="200" t="s">
        <v>227</v>
      </c>
      <c r="F196" s="201" t="s">
        <v>228</v>
      </c>
      <c r="G196" s="202" t="s">
        <v>153</v>
      </c>
      <c r="H196" s="203">
        <v>38.94</v>
      </c>
      <c r="I196" s="204"/>
      <c r="J196" s="205">
        <f>ROUND(I196*H196,2)</f>
        <v>0</v>
      </c>
      <c r="K196" s="206"/>
      <c r="L196" s="39"/>
      <c r="M196" s="207" t="s">
        <v>1</v>
      </c>
      <c r="N196" s="208" t="s">
        <v>42</v>
      </c>
      <c r="O196" s="71"/>
      <c r="P196" s="209">
        <f>O196*H196</f>
        <v>0</v>
      </c>
      <c r="Q196" s="209">
        <v>0</v>
      </c>
      <c r="R196" s="209">
        <f>Q196*H196</f>
        <v>0</v>
      </c>
      <c r="S196" s="209">
        <v>4.7E-2</v>
      </c>
      <c r="T196" s="210">
        <f>S196*H196</f>
        <v>1.8301799999999999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1" t="s">
        <v>129</v>
      </c>
      <c r="AT196" s="211" t="s">
        <v>125</v>
      </c>
      <c r="AU196" s="211" t="s">
        <v>84</v>
      </c>
      <c r="AY196" s="17" t="s">
        <v>122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7" t="s">
        <v>82</v>
      </c>
      <c r="BK196" s="212">
        <f>ROUND(I196*H196,2)</f>
        <v>0</v>
      </c>
      <c r="BL196" s="17" t="s">
        <v>129</v>
      </c>
      <c r="BM196" s="211" t="s">
        <v>229</v>
      </c>
    </row>
    <row r="197" spans="1:65" s="13" customFormat="1" ht="11.25">
      <c r="B197" s="213"/>
      <c r="C197" s="214"/>
      <c r="D197" s="215" t="s">
        <v>131</v>
      </c>
      <c r="E197" s="216" t="s">
        <v>1</v>
      </c>
      <c r="F197" s="217" t="s">
        <v>230</v>
      </c>
      <c r="G197" s="214"/>
      <c r="H197" s="216" t="s">
        <v>1</v>
      </c>
      <c r="I197" s="218"/>
      <c r="J197" s="214"/>
      <c r="K197" s="214"/>
      <c r="L197" s="219"/>
      <c r="M197" s="220"/>
      <c r="N197" s="221"/>
      <c r="O197" s="221"/>
      <c r="P197" s="221"/>
      <c r="Q197" s="221"/>
      <c r="R197" s="221"/>
      <c r="S197" s="221"/>
      <c r="T197" s="222"/>
      <c r="AT197" s="223" t="s">
        <v>131</v>
      </c>
      <c r="AU197" s="223" t="s">
        <v>84</v>
      </c>
      <c r="AV197" s="13" t="s">
        <v>82</v>
      </c>
      <c r="AW197" s="13" t="s">
        <v>32</v>
      </c>
      <c r="AX197" s="13" t="s">
        <v>77</v>
      </c>
      <c r="AY197" s="223" t="s">
        <v>122</v>
      </c>
    </row>
    <row r="198" spans="1:65" s="14" customFormat="1" ht="11.25">
      <c r="B198" s="224"/>
      <c r="C198" s="225"/>
      <c r="D198" s="215" t="s">
        <v>131</v>
      </c>
      <c r="E198" s="226" t="s">
        <v>1</v>
      </c>
      <c r="F198" s="227" t="s">
        <v>231</v>
      </c>
      <c r="G198" s="225"/>
      <c r="H198" s="228">
        <v>38.94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AT198" s="234" t="s">
        <v>131</v>
      </c>
      <c r="AU198" s="234" t="s">
        <v>84</v>
      </c>
      <c r="AV198" s="14" t="s">
        <v>84</v>
      </c>
      <c r="AW198" s="14" t="s">
        <v>32</v>
      </c>
      <c r="AX198" s="14" t="s">
        <v>77</v>
      </c>
      <c r="AY198" s="234" t="s">
        <v>122</v>
      </c>
    </row>
    <row r="199" spans="1:65" s="15" customFormat="1" ht="11.25">
      <c r="B199" s="235"/>
      <c r="C199" s="236"/>
      <c r="D199" s="215" t="s">
        <v>131</v>
      </c>
      <c r="E199" s="237" t="s">
        <v>1</v>
      </c>
      <c r="F199" s="238" t="s">
        <v>134</v>
      </c>
      <c r="G199" s="236"/>
      <c r="H199" s="239">
        <v>38.94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AT199" s="245" t="s">
        <v>131</v>
      </c>
      <c r="AU199" s="245" t="s">
        <v>84</v>
      </c>
      <c r="AV199" s="15" t="s">
        <v>129</v>
      </c>
      <c r="AW199" s="15" t="s">
        <v>32</v>
      </c>
      <c r="AX199" s="15" t="s">
        <v>82</v>
      </c>
      <c r="AY199" s="245" t="s">
        <v>122</v>
      </c>
    </row>
    <row r="200" spans="1:65" s="12" customFormat="1" ht="22.9" customHeight="1">
      <c r="B200" s="183"/>
      <c r="C200" s="184"/>
      <c r="D200" s="185" t="s">
        <v>76</v>
      </c>
      <c r="E200" s="197" t="s">
        <v>232</v>
      </c>
      <c r="F200" s="197" t="s">
        <v>233</v>
      </c>
      <c r="G200" s="184"/>
      <c r="H200" s="184"/>
      <c r="I200" s="187"/>
      <c r="J200" s="198">
        <f>BK200</f>
        <v>0</v>
      </c>
      <c r="K200" s="184"/>
      <c r="L200" s="189"/>
      <c r="M200" s="190"/>
      <c r="N200" s="191"/>
      <c r="O200" s="191"/>
      <c r="P200" s="192">
        <f>SUM(P201:P206)</f>
        <v>0</v>
      </c>
      <c r="Q200" s="191"/>
      <c r="R200" s="192">
        <f>SUM(R201:R206)</f>
        <v>0</v>
      </c>
      <c r="S200" s="191"/>
      <c r="T200" s="193">
        <f>SUM(T201:T206)</f>
        <v>0</v>
      </c>
      <c r="AR200" s="194" t="s">
        <v>82</v>
      </c>
      <c r="AT200" s="195" t="s">
        <v>76</v>
      </c>
      <c r="AU200" s="195" t="s">
        <v>82</v>
      </c>
      <c r="AY200" s="194" t="s">
        <v>122</v>
      </c>
      <c r="BK200" s="196">
        <f>SUM(BK201:BK206)</f>
        <v>0</v>
      </c>
    </row>
    <row r="201" spans="1:65" s="2" customFormat="1" ht="21.75" customHeight="1">
      <c r="A201" s="34"/>
      <c r="B201" s="35"/>
      <c r="C201" s="199" t="s">
        <v>234</v>
      </c>
      <c r="D201" s="199" t="s">
        <v>125</v>
      </c>
      <c r="E201" s="200" t="s">
        <v>235</v>
      </c>
      <c r="F201" s="201" t="s">
        <v>236</v>
      </c>
      <c r="G201" s="202" t="s">
        <v>128</v>
      </c>
      <c r="H201" s="203">
        <v>8.27</v>
      </c>
      <c r="I201" s="204"/>
      <c r="J201" s="205">
        <f>ROUND(I201*H201,2)</f>
        <v>0</v>
      </c>
      <c r="K201" s="206"/>
      <c r="L201" s="39"/>
      <c r="M201" s="207" t="s">
        <v>1</v>
      </c>
      <c r="N201" s="208" t="s">
        <v>42</v>
      </c>
      <c r="O201" s="71"/>
      <c r="P201" s="209">
        <f>O201*H201</f>
        <v>0</v>
      </c>
      <c r="Q201" s="209">
        <v>0</v>
      </c>
      <c r="R201" s="209">
        <f>Q201*H201</f>
        <v>0</v>
      </c>
      <c r="S201" s="209">
        <v>0</v>
      </c>
      <c r="T201" s="210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1" t="s">
        <v>129</v>
      </c>
      <c r="AT201" s="211" t="s">
        <v>125</v>
      </c>
      <c r="AU201" s="211" t="s">
        <v>84</v>
      </c>
      <c r="AY201" s="17" t="s">
        <v>122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17" t="s">
        <v>82</v>
      </c>
      <c r="BK201" s="212">
        <f>ROUND(I201*H201,2)</f>
        <v>0</v>
      </c>
      <c r="BL201" s="17" t="s">
        <v>129</v>
      </c>
      <c r="BM201" s="211" t="s">
        <v>237</v>
      </c>
    </row>
    <row r="202" spans="1:65" s="2" customFormat="1" ht="21.75" customHeight="1">
      <c r="A202" s="34"/>
      <c r="B202" s="35"/>
      <c r="C202" s="199" t="s">
        <v>238</v>
      </c>
      <c r="D202" s="199" t="s">
        <v>125</v>
      </c>
      <c r="E202" s="200" t="s">
        <v>239</v>
      </c>
      <c r="F202" s="201" t="s">
        <v>240</v>
      </c>
      <c r="G202" s="202" t="s">
        <v>128</v>
      </c>
      <c r="H202" s="203">
        <v>8.27</v>
      </c>
      <c r="I202" s="204"/>
      <c r="J202" s="205">
        <f>ROUND(I202*H202,2)</f>
        <v>0</v>
      </c>
      <c r="K202" s="206"/>
      <c r="L202" s="39"/>
      <c r="M202" s="207" t="s">
        <v>1</v>
      </c>
      <c r="N202" s="208" t="s">
        <v>42</v>
      </c>
      <c r="O202" s="71"/>
      <c r="P202" s="209">
        <f>O202*H202</f>
        <v>0</v>
      </c>
      <c r="Q202" s="209">
        <v>0</v>
      </c>
      <c r="R202" s="209">
        <f>Q202*H202</f>
        <v>0</v>
      </c>
      <c r="S202" s="209">
        <v>0</v>
      </c>
      <c r="T202" s="21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1" t="s">
        <v>129</v>
      </c>
      <c r="AT202" s="211" t="s">
        <v>125</v>
      </c>
      <c r="AU202" s="211" t="s">
        <v>84</v>
      </c>
      <c r="AY202" s="17" t="s">
        <v>122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17" t="s">
        <v>82</v>
      </c>
      <c r="BK202" s="212">
        <f>ROUND(I202*H202,2)</f>
        <v>0</v>
      </c>
      <c r="BL202" s="17" t="s">
        <v>129</v>
      </c>
      <c r="BM202" s="211" t="s">
        <v>241</v>
      </c>
    </row>
    <row r="203" spans="1:65" s="2" customFormat="1" ht="21.75" customHeight="1">
      <c r="A203" s="34"/>
      <c r="B203" s="35"/>
      <c r="C203" s="199" t="s">
        <v>242</v>
      </c>
      <c r="D203" s="199" t="s">
        <v>125</v>
      </c>
      <c r="E203" s="200" t="s">
        <v>243</v>
      </c>
      <c r="F203" s="201" t="s">
        <v>244</v>
      </c>
      <c r="G203" s="202" t="s">
        <v>128</v>
      </c>
      <c r="H203" s="203">
        <v>165.4</v>
      </c>
      <c r="I203" s="204"/>
      <c r="J203" s="205">
        <f>ROUND(I203*H203,2)</f>
        <v>0</v>
      </c>
      <c r="K203" s="206"/>
      <c r="L203" s="39"/>
      <c r="M203" s="207" t="s">
        <v>1</v>
      </c>
      <c r="N203" s="208" t="s">
        <v>42</v>
      </c>
      <c r="O203" s="71"/>
      <c r="P203" s="209">
        <f>O203*H203</f>
        <v>0</v>
      </c>
      <c r="Q203" s="209">
        <v>0</v>
      </c>
      <c r="R203" s="209">
        <f>Q203*H203</f>
        <v>0</v>
      </c>
      <c r="S203" s="209">
        <v>0</v>
      </c>
      <c r="T203" s="210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1" t="s">
        <v>129</v>
      </c>
      <c r="AT203" s="211" t="s">
        <v>125</v>
      </c>
      <c r="AU203" s="211" t="s">
        <v>84</v>
      </c>
      <c r="AY203" s="17" t="s">
        <v>122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17" t="s">
        <v>82</v>
      </c>
      <c r="BK203" s="212">
        <f>ROUND(I203*H203,2)</f>
        <v>0</v>
      </c>
      <c r="BL203" s="17" t="s">
        <v>129</v>
      </c>
      <c r="BM203" s="211" t="s">
        <v>245</v>
      </c>
    </row>
    <row r="204" spans="1:65" s="14" customFormat="1" ht="11.25">
      <c r="B204" s="224"/>
      <c r="C204" s="225"/>
      <c r="D204" s="215" t="s">
        <v>131</v>
      </c>
      <c r="E204" s="225"/>
      <c r="F204" s="227" t="s">
        <v>246</v>
      </c>
      <c r="G204" s="225"/>
      <c r="H204" s="228">
        <v>165.4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AT204" s="234" t="s">
        <v>131</v>
      </c>
      <c r="AU204" s="234" t="s">
        <v>84</v>
      </c>
      <c r="AV204" s="14" t="s">
        <v>84</v>
      </c>
      <c r="AW204" s="14" t="s">
        <v>4</v>
      </c>
      <c r="AX204" s="14" t="s">
        <v>82</v>
      </c>
      <c r="AY204" s="234" t="s">
        <v>122</v>
      </c>
    </row>
    <row r="205" spans="1:65" s="2" customFormat="1" ht="21.75" customHeight="1">
      <c r="A205" s="34"/>
      <c r="B205" s="35"/>
      <c r="C205" s="199" t="s">
        <v>7</v>
      </c>
      <c r="D205" s="199" t="s">
        <v>125</v>
      </c>
      <c r="E205" s="200" t="s">
        <v>247</v>
      </c>
      <c r="F205" s="201" t="s">
        <v>248</v>
      </c>
      <c r="G205" s="202" t="s">
        <v>128</v>
      </c>
      <c r="H205" s="203">
        <v>8.27</v>
      </c>
      <c r="I205" s="204"/>
      <c r="J205" s="205">
        <f>ROUND(I205*H205,2)</f>
        <v>0</v>
      </c>
      <c r="K205" s="206"/>
      <c r="L205" s="39"/>
      <c r="M205" s="207" t="s">
        <v>1</v>
      </c>
      <c r="N205" s="208" t="s">
        <v>42</v>
      </c>
      <c r="O205" s="71"/>
      <c r="P205" s="209">
        <f>O205*H205</f>
        <v>0</v>
      </c>
      <c r="Q205" s="209">
        <v>0</v>
      </c>
      <c r="R205" s="209">
        <f>Q205*H205</f>
        <v>0</v>
      </c>
      <c r="S205" s="209">
        <v>0</v>
      </c>
      <c r="T205" s="210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1" t="s">
        <v>129</v>
      </c>
      <c r="AT205" s="211" t="s">
        <v>125</v>
      </c>
      <c r="AU205" s="211" t="s">
        <v>84</v>
      </c>
      <c r="AY205" s="17" t="s">
        <v>122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17" t="s">
        <v>82</v>
      </c>
      <c r="BK205" s="212">
        <f>ROUND(I205*H205,2)</f>
        <v>0</v>
      </c>
      <c r="BL205" s="17" t="s">
        <v>129</v>
      </c>
      <c r="BM205" s="211" t="s">
        <v>249</v>
      </c>
    </row>
    <row r="206" spans="1:65" s="2" customFormat="1" ht="21.75" customHeight="1">
      <c r="A206" s="34"/>
      <c r="B206" s="35"/>
      <c r="C206" s="199" t="s">
        <v>250</v>
      </c>
      <c r="D206" s="199" t="s">
        <v>125</v>
      </c>
      <c r="E206" s="200" t="s">
        <v>251</v>
      </c>
      <c r="F206" s="201" t="s">
        <v>252</v>
      </c>
      <c r="G206" s="202" t="s">
        <v>128</v>
      </c>
      <c r="H206" s="203">
        <v>3.3860000000000001</v>
      </c>
      <c r="I206" s="204"/>
      <c r="J206" s="205">
        <f>ROUND(I206*H206,2)</f>
        <v>0</v>
      </c>
      <c r="K206" s="206"/>
      <c r="L206" s="39"/>
      <c r="M206" s="207" t="s">
        <v>1</v>
      </c>
      <c r="N206" s="208" t="s">
        <v>42</v>
      </c>
      <c r="O206" s="71"/>
      <c r="P206" s="209">
        <f>O206*H206</f>
        <v>0</v>
      </c>
      <c r="Q206" s="209">
        <v>0</v>
      </c>
      <c r="R206" s="209">
        <f>Q206*H206</f>
        <v>0</v>
      </c>
      <c r="S206" s="209">
        <v>0</v>
      </c>
      <c r="T206" s="210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1" t="s">
        <v>129</v>
      </c>
      <c r="AT206" s="211" t="s">
        <v>125</v>
      </c>
      <c r="AU206" s="211" t="s">
        <v>84</v>
      </c>
      <c r="AY206" s="17" t="s">
        <v>122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17" t="s">
        <v>82</v>
      </c>
      <c r="BK206" s="212">
        <f>ROUND(I206*H206,2)</f>
        <v>0</v>
      </c>
      <c r="BL206" s="17" t="s">
        <v>129</v>
      </c>
      <c r="BM206" s="211" t="s">
        <v>253</v>
      </c>
    </row>
    <row r="207" spans="1:65" s="12" customFormat="1" ht="22.9" customHeight="1">
      <c r="B207" s="183"/>
      <c r="C207" s="184"/>
      <c r="D207" s="185" t="s">
        <v>76</v>
      </c>
      <c r="E207" s="197" t="s">
        <v>254</v>
      </c>
      <c r="F207" s="197" t="s">
        <v>255</v>
      </c>
      <c r="G207" s="184"/>
      <c r="H207" s="184"/>
      <c r="I207" s="187"/>
      <c r="J207" s="198">
        <f>BK207</f>
        <v>0</v>
      </c>
      <c r="K207" s="184"/>
      <c r="L207" s="189"/>
      <c r="M207" s="190"/>
      <c r="N207" s="191"/>
      <c r="O207" s="191"/>
      <c r="P207" s="192">
        <f>P208</f>
        <v>0</v>
      </c>
      <c r="Q207" s="191"/>
      <c r="R207" s="192">
        <f>R208</f>
        <v>0</v>
      </c>
      <c r="S207" s="191"/>
      <c r="T207" s="193">
        <f>T208</f>
        <v>0</v>
      </c>
      <c r="AR207" s="194" t="s">
        <v>82</v>
      </c>
      <c r="AT207" s="195" t="s">
        <v>76</v>
      </c>
      <c r="AU207" s="195" t="s">
        <v>82</v>
      </c>
      <c r="AY207" s="194" t="s">
        <v>122</v>
      </c>
      <c r="BK207" s="196">
        <f>BK208</f>
        <v>0</v>
      </c>
    </row>
    <row r="208" spans="1:65" s="2" customFormat="1" ht="16.5" customHeight="1">
      <c r="A208" s="34"/>
      <c r="B208" s="35"/>
      <c r="C208" s="199" t="s">
        <v>256</v>
      </c>
      <c r="D208" s="199" t="s">
        <v>125</v>
      </c>
      <c r="E208" s="200" t="s">
        <v>257</v>
      </c>
      <c r="F208" s="201" t="s">
        <v>258</v>
      </c>
      <c r="G208" s="202" t="s">
        <v>128</v>
      </c>
      <c r="H208" s="203">
        <v>24.780999999999999</v>
      </c>
      <c r="I208" s="204"/>
      <c r="J208" s="205">
        <f>ROUND(I208*H208,2)</f>
        <v>0</v>
      </c>
      <c r="K208" s="206"/>
      <c r="L208" s="39"/>
      <c r="M208" s="207" t="s">
        <v>1</v>
      </c>
      <c r="N208" s="208" t="s">
        <v>42</v>
      </c>
      <c r="O208" s="71"/>
      <c r="P208" s="209">
        <f>O208*H208</f>
        <v>0</v>
      </c>
      <c r="Q208" s="209">
        <v>0</v>
      </c>
      <c r="R208" s="209">
        <f>Q208*H208</f>
        <v>0</v>
      </c>
      <c r="S208" s="209">
        <v>0</v>
      </c>
      <c r="T208" s="210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1" t="s">
        <v>129</v>
      </c>
      <c r="AT208" s="211" t="s">
        <v>125</v>
      </c>
      <c r="AU208" s="211" t="s">
        <v>84</v>
      </c>
      <c r="AY208" s="17" t="s">
        <v>122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7" t="s">
        <v>82</v>
      </c>
      <c r="BK208" s="212">
        <f>ROUND(I208*H208,2)</f>
        <v>0</v>
      </c>
      <c r="BL208" s="17" t="s">
        <v>129</v>
      </c>
      <c r="BM208" s="211" t="s">
        <v>259</v>
      </c>
    </row>
    <row r="209" spans="1:65" s="12" customFormat="1" ht="25.9" customHeight="1">
      <c r="B209" s="183"/>
      <c r="C209" s="184"/>
      <c r="D209" s="185" t="s">
        <v>76</v>
      </c>
      <c r="E209" s="186" t="s">
        <v>260</v>
      </c>
      <c r="F209" s="186" t="s">
        <v>261</v>
      </c>
      <c r="G209" s="184"/>
      <c r="H209" s="184"/>
      <c r="I209" s="187"/>
      <c r="J209" s="188">
        <f>BK209</f>
        <v>0</v>
      </c>
      <c r="K209" s="184"/>
      <c r="L209" s="189"/>
      <c r="M209" s="190"/>
      <c r="N209" s="191"/>
      <c r="O209" s="191"/>
      <c r="P209" s="192">
        <f>P210+P214+P220+P246+P267+P277+P285+P287</f>
        <v>0</v>
      </c>
      <c r="Q209" s="191"/>
      <c r="R209" s="192">
        <f>R210+R214+R220+R246+R267+R277+R285+R287</f>
        <v>17.603966639999999</v>
      </c>
      <c r="S209" s="191"/>
      <c r="T209" s="193">
        <f>T210+T214+T220+T246+T267+T277+T285+T287</f>
        <v>4.8015000000000008</v>
      </c>
      <c r="AR209" s="194" t="s">
        <v>84</v>
      </c>
      <c r="AT209" s="195" t="s">
        <v>76</v>
      </c>
      <c r="AU209" s="195" t="s">
        <v>77</v>
      </c>
      <c r="AY209" s="194" t="s">
        <v>122</v>
      </c>
      <c r="BK209" s="196">
        <f>BK210+BK214+BK220+BK246+BK267+BK277+BK285+BK287</f>
        <v>0</v>
      </c>
    </row>
    <row r="210" spans="1:65" s="12" customFormat="1" ht="22.9" customHeight="1">
      <c r="B210" s="183"/>
      <c r="C210" s="184"/>
      <c r="D210" s="185" t="s">
        <v>76</v>
      </c>
      <c r="E210" s="197" t="s">
        <v>262</v>
      </c>
      <c r="F210" s="197" t="s">
        <v>263</v>
      </c>
      <c r="G210" s="184"/>
      <c r="H210" s="184"/>
      <c r="I210" s="187"/>
      <c r="J210" s="198">
        <f>BK210</f>
        <v>0</v>
      </c>
      <c r="K210" s="184"/>
      <c r="L210" s="189"/>
      <c r="M210" s="190"/>
      <c r="N210" s="191"/>
      <c r="O210" s="191"/>
      <c r="P210" s="192">
        <f>SUM(P211:P213)</f>
        <v>0</v>
      </c>
      <c r="Q210" s="191"/>
      <c r="R210" s="192">
        <f>SUM(R211:R213)</f>
        <v>12.24</v>
      </c>
      <c r="S210" s="191"/>
      <c r="T210" s="193">
        <f>SUM(T211:T213)</f>
        <v>0</v>
      </c>
      <c r="AR210" s="194" t="s">
        <v>84</v>
      </c>
      <c r="AT210" s="195" t="s">
        <v>76</v>
      </c>
      <c r="AU210" s="195" t="s">
        <v>82</v>
      </c>
      <c r="AY210" s="194" t="s">
        <v>122</v>
      </c>
      <c r="BK210" s="196">
        <f>SUM(BK211:BK213)</f>
        <v>0</v>
      </c>
    </row>
    <row r="211" spans="1:65" s="2" customFormat="1" ht="21.75" customHeight="1">
      <c r="A211" s="34"/>
      <c r="B211" s="35"/>
      <c r="C211" s="199" t="s">
        <v>264</v>
      </c>
      <c r="D211" s="199" t="s">
        <v>125</v>
      </c>
      <c r="E211" s="200" t="s">
        <v>265</v>
      </c>
      <c r="F211" s="201" t="s">
        <v>266</v>
      </c>
      <c r="G211" s="202" t="s">
        <v>153</v>
      </c>
      <c r="H211" s="203">
        <v>69.5</v>
      </c>
      <c r="I211" s="204"/>
      <c r="J211" s="205">
        <f>ROUND(I211*H211,2)</f>
        <v>0</v>
      </c>
      <c r="K211" s="206"/>
      <c r="L211" s="39"/>
      <c r="M211" s="207" t="s">
        <v>1</v>
      </c>
      <c r="N211" s="208" t="s">
        <v>42</v>
      </c>
      <c r="O211" s="71"/>
      <c r="P211" s="209">
        <f>O211*H211</f>
        <v>0</v>
      </c>
      <c r="Q211" s="209">
        <v>0</v>
      </c>
      <c r="R211" s="209">
        <f>Q211*H211</f>
        <v>0</v>
      </c>
      <c r="S211" s="209">
        <v>0</v>
      </c>
      <c r="T211" s="210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1" t="s">
        <v>216</v>
      </c>
      <c r="AT211" s="211" t="s">
        <v>125</v>
      </c>
      <c r="AU211" s="211" t="s">
        <v>84</v>
      </c>
      <c r="AY211" s="17" t="s">
        <v>122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17" t="s">
        <v>82</v>
      </c>
      <c r="BK211" s="212">
        <f>ROUND(I211*H211,2)</f>
        <v>0</v>
      </c>
      <c r="BL211" s="17" t="s">
        <v>216</v>
      </c>
      <c r="BM211" s="211" t="s">
        <v>267</v>
      </c>
    </row>
    <row r="212" spans="1:65" s="2" customFormat="1" ht="16.5" customHeight="1">
      <c r="A212" s="34"/>
      <c r="B212" s="35"/>
      <c r="C212" s="246" t="s">
        <v>268</v>
      </c>
      <c r="D212" s="246" t="s">
        <v>135</v>
      </c>
      <c r="E212" s="247" t="s">
        <v>269</v>
      </c>
      <c r="F212" s="248" t="s">
        <v>270</v>
      </c>
      <c r="G212" s="249" t="s">
        <v>128</v>
      </c>
      <c r="H212" s="250">
        <v>12.24</v>
      </c>
      <c r="I212" s="251"/>
      <c r="J212" s="252">
        <f>ROUND(I212*H212,2)</f>
        <v>0</v>
      </c>
      <c r="K212" s="253"/>
      <c r="L212" s="254"/>
      <c r="M212" s="255" t="s">
        <v>1</v>
      </c>
      <c r="N212" s="256" t="s">
        <v>42</v>
      </c>
      <c r="O212" s="71"/>
      <c r="P212" s="209">
        <f>O212*H212</f>
        <v>0</v>
      </c>
      <c r="Q212" s="209">
        <v>1</v>
      </c>
      <c r="R212" s="209">
        <f>Q212*H212</f>
        <v>12.24</v>
      </c>
      <c r="S212" s="209">
        <v>0</v>
      </c>
      <c r="T212" s="210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1" t="s">
        <v>271</v>
      </c>
      <c r="AT212" s="211" t="s">
        <v>135</v>
      </c>
      <c r="AU212" s="211" t="s">
        <v>84</v>
      </c>
      <c r="AY212" s="17" t="s">
        <v>122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17" t="s">
        <v>82</v>
      </c>
      <c r="BK212" s="212">
        <f>ROUND(I212*H212,2)</f>
        <v>0</v>
      </c>
      <c r="BL212" s="17" t="s">
        <v>216</v>
      </c>
      <c r="BM212" s="211" t="s">
        <v>272</v>
      </c>
    </row>
    <row r="213" spans="1:65" s="14" customFormat="1" ht="11.25">
      <c r="B213" s="224"/>
      <c r="C213" s="225"/>
      <c r="D213" s="215" t="s">
        <v>131</v>
      </c>
      <c r="E213" s="225"/>
      <c r="F213" s="227" t="s">
        <v>273</v>
      </c>
      <c r="G213" s="225"/>
      <c r="H213" s="228">
        <v>12.24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AT213" s="234" t="s">
        <v>131</v>
      </c>
      <c r="AU213" s="234" t="s">
        <v>84</v>
      </c>
      <c r="AV213" s="14" t="s">
        <v>84</v>
      </c>
      <c r="AW213" s="14" t="s">
        <v>4</v>
      </c>
      <c r="AX213" s="14" t="s">
        <v>82</v>
      </c>
      <c r="AY213" s="234" t="s">
        <v>122</v>
      </c>
    </row>
    <row r="214" spans="1:65" s="12" customFormat="1" ht="22.9" customHeight="1">
      <c r="B214" s="183"/>
      <c r="C214" s="184"/>
      <c r="D214" s="185" t="s">
        <v>76</v>
      </c>
      <c r="E214" s="197" t="s">
        <v>274</v>
      </c>
      <c r="F214" s="197" t="s">
        <v>275</v>
      </c>
      <c r="G214" s="184"/>
      <c r="H214" s="184"/>
      <c r="I214" s="187"/>
      <c r="J214" s="198">
        <f>BK214</f>
        <v>0</v>
      </c>
      <c r="K214" s="184"/>
      <c r="L214" s="189"/>
      <c r="M214" s="190"/>
      <c r="N214" s="191"/>
      <c r="O214" s="191"/>
      <c r="P214" s="192">
        <f>SUM(P215:P219)</f>
        <v>0</v>
      </c>
      <c r="Q214" s="191"/>
      <c r="R214" s="192">
        <f>SUM(R215:R219)</f>
        <v>2.915</v>
      </c>
      <c r="S214" s="191"/>
      <c r="T214" s="193">
        <f>SUM(T215:T219)</f>
        <v>3.00379</v>
      </c>
      <c r="AR214" s="194" t="s">
        <v>84</v>
      </c>
      <c r="AT214" s="195" t="s">
        <v>76</v>
      </c>
      <c r="AU214" s="195" t="s">
        <v>82</v>
      </c>
      <c r="AY214" s="194" t="s">
        <v>122</v>
      </c>
      <c r="BK214" s="196">
        <f>SUM(BK215:BK219)</f>
        <v>0</v>
      </c>
    </row>
    <row r="215" spans="1:65" s="2" customFormat="1" ht="33" customHeight="1">
      <c r="A215" s="34"/>
      <c r="B215" s="35"/>
      <c r="C215" s="199" t="s">
        <v>276</v>
      </c>
      <c r="D215" s="199" t="s">
        <v>125</v>
      </c>
      <c r="E215" s="200" t="s">
        <v>277</v>
      </c>
      <c r="F215" s="201" t="s">
        <v>278</v>
      </c>
      <c r="G215" s="202" t="s">
        <v>153</v>
      </c>
      <c r="H215" s="203">
        <v>69.5</v>
      </c>
      <c r="I215" s="204"/>
      <c r="J215" s="205">
        <f>ROUND(I215*H215,2)</f>
        <v>0</v>
      </c>
      <c r="K215" s="206"/>
      <c r="L215" s="39"/>
      <c r="M215" s="207" t="s">
        <v>1</v>
      </c>
      <c r="N215" s="208" t="s">
        <v>42</v>
      </c>
      <c r="O215" s="71"/>
      <c r="P215" s="209">
        <f>O215*H215</f>
        <v>0</v>
      </c>
      <c r="Q215" s="209">
        <v>0</v>
      </c>
      <c r="R215" s="209">
        <f>Q215*H215</f>
        <v>0</v>
      </c>
      <c r="S215" s="209">
        <v>4.3220000000000001E-2</v>
      </c>
      <c r="T215" s="210">
        <f>S215*H215</f>
        <v>3.00379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1" t="s">
        <v>216</v>
      </c>
      <c r="AT215" s="211" t="s">
        <v>125</v>
      </c>
      <c r="AU215" s="211" t="s">
        <v>84</v>
      </c>
      <c r="AY215" s="17" t="s">
        <v>122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17" t="s">
        <v>82</v>
      </c>
      <c r="BK215" s="212">
        <f>ROUND(I215*H215,2)</f>
        <v>0</v>
      </c>
      <c r="BL215" s="17" t="s">
        <v>216</v>
      </c>
      <c r="BM215" s="211" t="s">
        <v>279</v>
      </c>
    </row>
    <row r="216" spans="1:65" s="2" customFormat="1" ht="16.5" customHeight="1">
      <c r="A216" s="34"/>
      <c r="B216" s="35"/>
      <c r="C216" s="199" t="s">
        <v>280</v>
      </c>
      <c r="D216" s="199" t="s">
        <v>125</v>
      </c>
      <c r="E216" s="200" t="s">
        <v>281</v>
      </c>
      <c r="F216" s="201" t="s">
        <v>282</v>
      </c>
      <c r="G216" s="202" t="s">
        <v>153</v>
      </c>
      <c r="H216" s="203">
        <v>69.5</v>
      </c>
      <c r="I216" s="204"/>
      <c r="J216" s="205">
        <f>ROUND(I216*H216,2)</f>
        <v>0</v>
      </c>
      <c r="K216" s="206"/>
      <c r="L216" s="39"/>
      <c r="M216" s="207" t="s">
        <v>1</v>
      </c>
      <c r="N216" s="208" t="s">
        <v>42</v>
      </c>
      <c r="O216" s="71"/>
      <c r="P216" s="209">
        <f>O216*H216</f>
        <v>0</v>
      </c>
      <c r="Q216" s="209">
        <v>0</v>
      </c>
      <c r="R216" s="209">
        <f>Q216*H216</f>
        <v>0</v>
      </c>
      <c r="S216" s="209">
        <v>0</v>
      </c>
      <c r="T216" s="210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11" t="s">
        <v>216</v>
      </c>
      <c r="AT216" s="211" t="s">
        <v>125</v>
      </c>
      <c r="AU216" s="211" t="s">
        <v>84</v>
      </c>
      <c r="AY216" s="17" t="s">
        <v>122</v>
      </c>
      <c r="BE216" s="212">
        <f>IF(N216="základní",J216,0)</f>
        <v>0</v>
      </c>
      <c r="BF216" s="212">
        <f>IF(N216="snížená",J216,0)</f>
        <v>0</v>
      </c>
      <c r="BG216" s="212">
        <f>IF(N216="zákl. přenesená",J216,0)</f>
        <v>0</v>
      </c>
      <c r="BH216" s="212">
        <f>IF(N216="sníž. přenesená",J216,0)</f>
        <v>0</v>
      </c>
      <c r="BI216" s="212">
        <f>IF(N216="nulová",J216,0)</f>
        <v>0</v>
      </c>
      <c r="BJ216" s="17" t="s">
        <v>82</v>
      </c>
      <c r="BK216" s="212">
        <f>ROUND(I216*H216,2)</f>
        <v>0</v>
      </c>
      <c r="BL216" s="17" t="s">
        <v>216</v>
      </c>
      <c r="BM216" s="211" t="s">
        <v>283</v>
      </c>
    </row>
    <row r="217" spans="1:65" s="2" customFormat="1" ht="16.5" customHeight="1">
      <c r="A217" s="34"/>
      <c r="B217" s="35"/>
      <c r="C217" s="246" t="s">
        <v>284</v>
      </c>
      <c r="D217" s="246" t="s">
        <v>135</v>
      </c>
      <c r="E217" s="247" t="s">
        <v>285</v>
      </c>
      <c r="F217" s="248" t="s">
        <v>286</v>
      </c>
      <c r="G217" s="249" t="s">
        <v>142</v>
      </c>
      <c r="H217" s="250">
        <v>2.8</v>
      </c>
      <c r="I217" s="251"/>
      <c r="J217" s="252">
        <f>ROUND(I217*H217,2)</f>
        <v>0</v>
      </c>
      <c r="K217" s="253"/>
      <c r="L217" s="254"/>
      <c r="M217" s="255" t="s">
        <v>1</v>
      </c>
      <c r="N217" s="256" t="s">
        <v>42</v>
      </c>
      <c r="O217" s="71"/>
      <c r="P217" s="209">
        <f>O217*H217</f>
        <v>0</v>
      </c>
      <c r="Q217" s="209">
        <v>0.55000000000000004</v>
      </c>
      <c r="R217" s="209">
        <f>Q217*H217</f>
        <v>1.54</v>
      </c>
      <c r="S217" s="209">
        <v>0</v>
      </c>
      <c r="T217" s="210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1" t="s">
        <v>271</v>
      </c>
      <c r="AT217" s="211" t="s">
        <v>135</v>
      </c>
      <c r="AU217" s="211" t="s">
        <v>84</v>
      </c>
      <c r="AY217" s="17" t="s">
        <v>122</v>
      </c>
      <c r="BE217" s="212">
        <f>IF(N217="základní",J217,0)</f>
        <v>0</v>
      </c>
      <c r="BF217" s="212">
        <f>IF(N217="snížená",J217,0)</f>
        <v>0</v>
      </c>
      <c r="BG217" s="212">
        <f>IF(N217="zákl. přenesená",J217,0)</f>
        <v>0</v>
      </c>
      <c r="BH217" s="212">
        <f>IF(N217="sníž. přenesená",J217,0)</f>
        <v>0</v>
      </c>
      <c r="BI217" s="212">
        <f>IF(N217="nulová",J217,0)</f>
        <v>0</v>
      </c>
      <c r="BJ217" s="17" t="s">
        <v>82</v>
      </c>
      <c r="BK217" s="212">
        <f>ROUND(I217*H217,2)</f>
        <v>0</v>
      </c>
      <c r="BL217" s="17" t="s">
        <v>216</v>
      </c>
      <c r="BM217" s="211" t="s">
        <v>287</v>
      </c>
    </row>
    <row r="218" spans="1:65" s="2" customFormat="1" ht="16.5" customHeight="1">
      <c r="A218" s="34"/>
      <c r="B218" s="35"/>
      <c r="C218" s="199" t="s">
        <v>288</v>
      </c>
      <c r="D218" s="199" t="s">
        <v>125</v>
      </c>
      <c r="E218" s="200" t="s">
        <v>289</v>
      </c>
      <c r="F218" s="201" t="s">
        <v>290</v>
      </c>
      <c r="G218" s="202" t="s">
        <v>153</v>
      </c>
      <c r="H218" s="203">
        <v>70</v>
      </c>
      <c r="I218" s="204"/>
      <c r="J218" s="205">
        <f>ROUND(I218*H218,2)</f>
        <v>0</v>
      </c>
      <c r="K218" s="206"/>
      <c r="L218" s="39"/>
      <c r="M218" s="207" t="s">
        <v>1</v>
      </c>
      <c r="N218" s="208" t="s">
        <v>42</v>
      </c>
      <c r="O218" s="71"/>
      <c r="P218" s="209">
        <f>O218*H218</f>
        <v>0</v>
      </c>
      <c r="Q218" s="209">
        <v>0</v>
      </c>
      <c r="R218" s="209">
        <f>Q218*H218</f>
        <v>0</v>
      </c>
      <c r="S218" s="209">
        <v>0</v>
      </c>
      <c r="T218" s="210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11" t="s">
        <v>216</v>
      </c>
      <c r="AT218" s="211" t="s">
        <v>125</v>
      </c>
      <c r="AU218" s="211" t="s">
        <v>84</v>
      </c>
      <c r="AY218" s="17" t="s">
        <v>122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17" t="s">
        <v>82</v>
      </c>
      <c r="BK218" s="212">
        <f>ROUND(I218*H218,2)</f>
        <v>0</v>
      </c>
      <c r="BL218" s="17" t="s">
        <v>216</v>
      </c>
      <c r="BM218" s="211" t="s">
        <v>291</v>
      </c>
    </row>
    <row r="219" spans="1:65" s="2" customFormat="1" ht="16.5" customHeight="1">
      <c r="A219" s="34"/>
      <c r="B219" s="35"/>
      <c r="C219" s="246" t="s">
        <v>292</v>
      </c>
      <c r="D219" s="246" t="s">
        <v>135</v>
      </c>
      <c r="E219" s="247" t="s">
        <v>285</v>
      </c>
      <c r="F219" s="248" t="s">
        <v>286</v>
      </c>
      <c r="G219" s="249" t="s">
        <v>142</v>
      </c>
      <c r="H219" s="250">
        <v>2.5</v>
      </c>
      <c r="I219" s="251"/>
      <c r="J219" s="252">
        <f>ROUND(I219*H219,2)</f>
        <v>0</v>
      </c>
      <c r="K219" s="253"/>
      <c r="L219" s="254"/>
      <c r="M219" s="255" t="s">
        <v>1</v>
      </c>
      <c r="N219" s="256" t="s">
        <v>42</v>
      </c>
      <c r="O219" s="71"/>
      <c r="P219" s="209">
        <f>O219*H219</f>
        <v>0</v>
      </c>
      <c r="Q219" s="209">
        <v>0.55000000000000004</v>
      </c>
      <c r="R219" s="209">
        <f>Q219*H219</f>
        <v>1.375</v>
      </c>
      <c r="S219" s="209">
        <v>0</v>
      </c>
      <c r="T219" s="210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1" t="s">
        <v>271</v>
      </c>
      <c r="AT219" s="211" t="s">
        <v>135</v>
      </c>
      <c r="AU219" s="211" t="s">
        <v>84</v>
      </c>
      <c r="AY219" s="17" t="s">
        <v>122</v>
      </c>
      <c r="BE219" s="212">
        <f>IF(N219="základní",J219,0)</f>
        <v>0</v>
      </c>
      <c r="BF219" s="212">
        <f>IF(N219="snížená",J219,0)</f>
        <v>0</v>
      </c>
      <c r="BG219" s="212">
        <f>IF(N219="zákl. přenesená",J219,0)</f>
        <v>0</v>
      </c>
      <c r="BH219" s="212">
        <f>IF(N219="sníž. přenesená",J219,0)</f>
        <v>0</v>
      </c>
      <c r="BI219" s="212">
        <f>IF(N219="nulová",J219,0)</f>
        <v>0</v>
      </c>
      <c r="BJ219" s="17" t="s">
        <v>82</v>
      </c>
      <c r="BK219" s="212">
        <f>ROUND(I219*H219,2)</f>
        <v>0</v>
      </c>
      <c r="BL219" s="17" t="s">
        <v>216</v>
      </c>
      <c r="BM219" s="211" t="s">
        <v>293</v>
      </c>
    </row>
    <row r="220" spans="1:65" s="12" customFormat="1" ht="22.9" customHeight="1">
      <c r="B220" s="183"/>
      <c r="C220" s="184"/>
      <c r="D220" s="185" t="s">
        <v>76</v>
      </c>
      <c r="E220" s="197" t="s">
        <v>294</v>
      </c>
      <c r="F220" s="197" t="s">
        <v>295</v>
      </c>
      <c r="G220" s="184"/>
      <c r="H220" s="184"/>
      <c r="I220" s="187"/>
      <c r="J220" s="198">
        <f>BK220</f>
        <v>0</v>
      </c>
      <c r="K220" s="184"/>
      <c r="L220" s="189"/>
      <c r="M220" s="190"/>
      <c r="N220" s="191"/>
      <c r="O220" s="191"/>
      <c r="P220" s="192">
        <f>SUM(P221:P245)</f>
        <v>0</v>
      </c>
      <c r="Q220" s="191"/>
      <c r="R220" s="192">
        <f>SUM(R221:R245)</f>
        <v>0.1821006</v>
      </c>
      <c r="S220" s="191"/>
      <c r="T220" s="193">
        <f>SUM(T221:T245)</f>
        <v>6.0210000000000007E-2</v>
      </c>
      <c r="AR220" s="194" t="s">
        <v>84</v>
      </c>
      <c r="AT220" s="195" t="s">
        <v>76</v>
      </c>
      <c r="AU220" s="195" t="s">
        <v>82</v>
      </c>
      <c r="AY220" s="194" t="s">
        <v>122</v>
      </c>
      <c r="BK220" s="196">
        <f>SUM(BK221:BK245)</f>
        <v>0</v>
      </c>
    </row>
    <row r="221" spans="1:65" s="2" customFormat="1" ht="16.5" customHeight="1">
      <c r="A221" s="34"/>
      <c r="B221" s="35"/>
      <c r="C221" s="199" t="s">
        <v>296</v>
      </c>
      <c r="D221" s="199" t="s">
        <v>125</v>
      </c>
      <c r="E221" s="200" t="s">
        <v>297</v>
      </c>
      <c r="F221" s="201" t="s">
        <v>298</v>
      </c>
      <c r="G221" s="202" t="s">
        <v>299</v>
      </c>
      <c r="H221" s="203">
        <v>27</v>
      </c>
      <c r="I221" s="204"/>
      <c r="J221" s="205">
        <f>ROUND(I221*H221,2)</f>
        <v>0</v>
      </c>
      <c r="K221" s="206"/>
      <c r="L221" s="39"/>
      <c r="M221" s="207" t="s">
        <v>1</v>
      </c>
      <c r="N221" s="208" t="s">
        <v>42</v>
      </c>
      <c r="O221" s="71"/>
      <c r="P221" s="209">
        <f>O221*H221</f>
        <v>0</v>
      </c>
      <c r="Q221" s="209">
        <v>0</v>
      </c>
      <c r="R221" s="209">
        <f>Q221*H221</f>
        <v>0</v>
      </c>
      <c r="S221" s="209">
        <v>2.2300000000000002E-3</v>
      </c>
      <c r="T221" s="210">
        <f>S221*H221</f>
        <v>6.0210000000000007E-2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1" t="s">
        <v>216</v>
      </c>
      <c r="AT221" s="211" t="s">
        <v>125</v>
      </c>
      <c r="AU221" s="211" t="s">
        <v>84</v>
      </c>
      <c r="AY221" s="17" t="s">
        <v>122</v>
      </c>
      <c r="BE221" s="212">
        <f>IF(N221="základní",J221,0)</f>
        <v>0</v>
      </c>
      <c r="BF221" s="212">
        <f>IF(N221="snížená",J221,0)</f>
        <v>0</v>
      </c>
      <c r="BG221" s="212">
        <f>IF(N221="zákl. přenesená",J221,0)</f>
        <v>0</v>
      </c>
      <c r="BH221" s="212">
        <f>IF(N221="sníž. přenesená",J221,0)</f>
        <v>0</v>
      </c>
      <c r="BI221" s="212">
        <f>IF(N221="nulová",J221,0)</f>
        <v>0</v>
      </c>
      <c r="BJ221" s="17" t="s">
        <v>82</v>
      </c>
      <c r="BK221" s="212">
        <f>ROUND(I221*H221,2)</f>
        <v>0</v>
      </c>
      <c r="BL221" s="17" t="s">
        <v>216</v>
      </c>
      <c r="BM221" s="211" t="s">
        <v>300</v>
      </c>
    </row>
    <row r="222" spans="1:65" s="13" customFormat="1" ht="11.25">
      <c r="B222" s="213"/>
      <c r="C222" s="214"/>
      <c r="D222" s="215" t="s">
        <v>131</v>
      </c>
      <c r="E222" s="216" t="s">
        <v>1</v>
      </c>
      <c r="F222" s="217" t="s">
        <v>301</v>
      </c>
      <c r="G222" s="214"/>
      <c r="H222" s="216" t="s">
        <v>1</v>
      </c>
      <c r="I222" s="218"/>
      <c r="J222" s="214"/>
      <c r="K222" s="214"/>
      <c r="L222" s="219"/>
      <c r="M222" s="220"/>
      <c r="N222" s="221"/>
      <c r="O222" s="221"/>
      <c r="P222" s="221"/>
      <c r="Q222" s="221"/>
      <c r="R222" s="221"/>
      <c r="S222" s="221"/>
      <c r="T222" s="222"/>
      <c r="AT222" s="223" t="s">
        <v>131</v>
      </c>
      <c r="AU222" s="223" t="s">
        <v>84</v>
      </c>
      <c r="AV222" s="13" t="s">
        <v>82</v>
      </c>
      <c r="AW222" s="13" t="s">
        <v>32</v>
      </c>
      <c r="AX222" s="13" t="s">
        <v>77</v>
      </c>
      <c r="AY222" s="223" t="s">
        <v>122</v>
      </c>
    </row>
    <row r="223" spans="1:65" s="14" customFormat="1" ht="11.25">
      <c r="B223" s="224"/>
      <c r="C223" s="225"/>
      <c r="D223" s="215" t="s">
        <v>131</v>
      </c>
      <c r="E223" s="226" t="s">
        <v>1</v>
      </c>
      <c r="F223" s="227" t="s">
        <v>302</v>
      </c>
      <c r="G223" s="225"/>
      <c r="H223" s="228">
        <v>17.2</v>
      </c>
      <c r="I223" s="229"/>
      <c r="J223" s="225"/>
      <c r="K223" s="225"/>
      <c r="L223" s="230"/>
      <c r="M223" s="231"/>
      <c r="N223" s="232"/>
      <c r="O223" s="232"/>
      <c r="P223" s="232"/>
      <c r="Q223" s="232"/>
      <c r="R223" s="232"/>
      <c r="S223" s="232"/>
      <c r="T223" s="233"/>
      <c r="AT223" s="234" t="s">
        <v>131</v>
      </c>
      <c r="AU223" s="234" t="s">
        <v>84</v>
      </c>
      <c r="AV223" s="14" t="s">
        <v>84</v>
      </c>
      <c r="AW223" s="14" t="s">
        <v>32</v>
      </c>
      <c r="AX223" s="14" t="s">
        <v>77</v>
      </c>
      <c r="AY223" s="234" t="s">
        <v>122</v>
      </c>
    </row>
    <row r="224" spans="1:65" s="13" customFormat="1" ht="11.25">
      <c r="B224" s="213"/>
      <c r="C224" s="214"/>
      <c r="D224" s="215" t="s">
        <v>131</v>
      </c>
      <c r="E224" s="216" t="s">
        <v>1</v>
      </c>
      <c r="F224" s="217" t="s">
        <v>303</v>
      </c>
      <c r="G224" s="214"/>
      <c r="H224" s="216" t="s">
        <v>1</v>
      </c>
      <c r="I224" s="218"/>
      <c r="J224" s="214"/>
      <c r="K224" s="214"/>
      <c r="L224" s="219"/>
      <c r="M224" s="220"/>
      <c r="N224" s="221"/>
      <c r="O224" s="221"/>
      <c r="P224" s="221"/>
      <c r="Q224" s="221"/>
      <c r="R224" s="221"/>
      <c r="S224" s="221"/>
      <c r="T224" s="222"/>
      <c r="AT224" s="223" t="s">
        <v>131</v>
      </c>
      <c r="AU224" s="223" t="s">
        <v>84</v>
      </c>
      <c r="AV224" s="13" t="s">
        <v>82</v>
      </c>
      <c r="AW224" s="13" t="s">
        <v>32</v>
      </c>
      <c r="AX224" s="13" t="s">
        <v>77</v>
      </c>
      <c r="AY224" s="223" t="s">
        <v>122</v>
      </c>
    </row>
    <row r="225" spans="1:65" s="14" customFormat="1" ht="11.25">
      <c r="B225" s="224"/>
      <c r="C225" s="225"/>
      <c r="D225" s="215" t="s">
        <v>131</v>
      </c>
      <c r="E225" s="226" t="s">
        <v>1</v>
      </c>
      <c r="F225" s="227" t="s">
        <v>304</v>
      </c>
      <c r="G225" s="225"/>
      <c r="H225" s="228">
        <v>9.8000000000000007</v>
      </c>
      <c r="I225" s="229"/>
      <c r="J225" s="225"/>
      <c r="K225" s="225"/>
      <c r="L225" s="230"/>
      <c r="M225" s="231"/>
      <c r="N225" s="232"/>
      <c r="O225" s="232"/>
      <c r="P225" s="232"/>
      <c r="Q225" s="232"/>
      <c r="R225" s="232"/>
      <c r="S225" s="232"/>
      <c r="T225" s="233"/>
      <c r="AT225" s="234" t="s">
        <v>131</v>
      </c>
      <c r="AU225" s="234" t="s">
        <v>84</v>
      </c>
      <c r="AV225" s="14" t="s">
        <v>84</v>
      </c>
      <c r="AW225" s="14" t="s">
        <v>32</v>
      </c>
      <c r="AX225" s="14" t="s">
        <v>77</v>
      </c>
      <c r="AY225" s="234" t="s">
        <v>122</v>
      </c>
    </row>
    <row r="226" spans="1:65" s="15" customFormat="1" ht="11.25">
      <c r="B226" s="235"/>
      <c r="C226" s="236"/>
      <c r="D226" s="215" t="s">
        <v>131</v>
      </c>
      <c r="E226" s="237" t="s">
        <v>1</v>
      </c>
      <c r="F226" s="238" t="s">
        <v>134</v>
      </c>
      <c r="G226" s="236"/>
      <c r="H226" s="239">
        <v>27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AT226" s="245" t="s">
        <v>131</v>
      </c>
      <c r="AU226" s="245" t="s">
        <v>84</v>
      </c>
      <c r="AV226" s="15" t="s">
        <v>129</v>
      </c>
      <c r="AW226" s="15" t="s">
        <v>32</v>
      </c>
      <c r="AX226" s="15" t="s">
        <v>82</v>
      </c>
      <c r="AY226" s="245" t="s">
        <v>122</v>
      </c>
    </row>
    <row r="227" spans="1:65" s="2" customFormat="1" ht="21.75" customHeight="1">
      <c r="A227" s="34"/>
      <c r="B227" s="35"/>
      <c r="C227" s="199" t="s">
        <v>271</v>
      </c>
      <c r="D227" s="199" t="s">
        <v>125</v>
      </c>
      <c r="E227" s="200" t="s">
        <v>305</v>
      </c>
      <c r="F227" s="201" t="s">
        <v>306</v>
      </c>
      <c r="G227" s="202" t="s">
        <v>299</v>
      </c>
      <c r="H227" s="203">
        <v>41.13</v>
      </c>
      <c r="I227" s="204"/>
      <c r="J227" s="205">
        <f>ROUND(I227*H227,2)</f>
        <v>0</v>
      </c>
      <c r="K227" s="206"/>
      <c r="L227" s="39"/>
      <c r="M227" s="207" t="s">
        <v>1</v>
      </c>
      <c r="N227" s="208" t="s">
        <v>42</v>
      </c>
      <c r="O227" s="71"/>
      <c r="P227" s="209">
        <f>O227*H227</f>
        <v>0</v>
      </c>
      <c r="Q227" s="209">
        <v>2.2200000000000002E-3</v>
      </c>
      <c r="R227" s="209">
        <f>Q227*H227</f>
        <v>9.1308600000000018E-2</v>
      </c>
      <c r="S227" s="209">
        <v>0</v>
      </c>
      <c r="T227" s="210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1" t="s">
        <v>216</v>
      </c>
      <c r="AT227" s="211" t="s">
        <v>125</v>
      </c>
      <c r="AU227" s="211" t="s">
        <v>84</v>
      </c>
      <c r="AY227" s="17" t="s">
        <v>122</v>
      </c>
      <c r="BE227" s="212">
        <f>IF(N227="základní",J227,0)</f>
        <v>0</v>
      </c>
      <c r="BF227" s="212">
        <f>IF(N227="snížená",J227,0)</f>
        <v>0</v>
      </c>
      <c r="BG227" s="212">
        <f>IF(N227="zákl. přenesená",J227,0)</f>
        <v>0</v>
      </c>
      <c r="BH227" s="212">
        <f>IF(N227="sníž. přenesená",J227,0)</f>
        <v>0</v>
      </c>
      <c r="BI227" s="212">
        <f>IF(N227="nulová",J227,0)</f>
        <v>0</v>
      </c>
      <c r="BJ227" s="17" t="s">
        <v>82</v>
      </c>
      <c r="BK227" s="212">
        <f>ROUND(I227*H227,2)</f>
        <v>0</v>
      </c>
      <c r="BL227" s="17" t="s">
        <v>216</v>
      </c>
      <c r="BM227" s="211" t="s">
        <v>307</v>
      </c>
    </row>
    <row r="228" spans="1:65" s="13" customFormat="1" ht="11.25">
      <c r="B228" s="213"/>
      <c r="C228" s="214"/>
      <c r="D228" s="215" t="s">
        <v>131</v>
      </c>
      <c r="E228" s="216" t="s">
        <v>1</v>
      </c>
      <c r="F228" s="217" t="s">
        <v>308</v>
      </c>
      <c r="G228" s="214"/>
      <c r="H228" s="216" t="s">
        <v>1</v>
      </c>
      <c r="I228" s="218"/>
      <c r="J228" s="214"/>
      <c r="K228" s="214"/>
      <c r="L228" s="219"/>
      <c r="M228" s="220"/>
      <c r="N228" s="221"/>
      <c r="O228" s="221"/>
      <c r="P228" s="221"/>
      <c r="Q228" s="221"/>
      <c r="R228" s="221"/>
      <c r="S228" s="221"/>
      <c r="T228" s="222"/>
      <c r="AT228" s="223" t="s">
        <v>131</v>
      </c>
      <c r="AU228" s="223" t="s">
        <v>84</v>
      </c>
      <c r="AV228" s="13" t="s">
        <v>82</v>
      </c>
      <c r="AW228" s="13" t="s">
        <v>32</v>
      </c>
      <c r="AX228" s="13" t="s">
        <v>77</v>
      </c>
      <c r="AY228" s="223" t="s">
        <v>122</v>
      </c>
    </row>
    <row r="229" spans="1:65" s="14" customFormat="1" ht="11.25">
      <c r="B229" s="224"/>
      <c r="C229" s="225"/>
      <c r="D229" s="215" t="s">
        <v>131</v>
      </c>
      <c r="E229" s="226" t="s">
        <v>1</v>
      </c>
      <c r="F229" s="227" t="s">
        <v>309</v>
      </c>
      <c r="G229" s="225"/>
      <c r="H229" s="228">
        <v>32.49</v>
      </c>
      <c r="I229" s="229"/>
      <c r="J229" s="225"/>
      <c r="K229" s="225"/>
      <c r="L229" s="230"/>
      <c r="M229" s="231"/>
      <c r="N229" s="232"/>
      <c r="O229" s="232"/>
      <c r="P229" s="232"/>
      <c r="Q229" s="232"/>
      <c r="R229" s="232"/>
      <c r="S229" s="232"/>
      <c r="T229" s="233"/>
      <c r="AT229" s="234" t="s">
        <v>131</v>
      </c>
      <c r="AU229" s="234" t="s">
        <v>84</v>
      </c>
      <c r="AV229" s="14" t="s">
        <v>84</v>
      </c>
      <c r="AW229" s="14" t="s">
        <v>32</v>
      </c>
      <c r="AX229" s="14" t="s">
        <v>77</v>
      </c>
      <c r="AY229" s="234" t="s">
        <v>122</v>
      </c>
    </row>
    <row r="230" spans="1:65" s="13" customFormat="1" ht="11.25">
      <c r="B230" s="213"/>
      <c r="C230" s="214"/>
      <c r="D230" s="215" t="s">
        <v>131</v>
      </c>
      <c r="E230" s="216" t="s">
        <v>1</v>
      </c>
      <c r="F230" s="217" t="s">
        <v>310</v>
      </c>
      <c r="G230" s="214"/>
      <c r="H230" s="216" t="s">
        <v>1</v>
      </c>
      <c r="I230" s="218"/>
      <c r="J230" s="214"/>
      <c r="K230" s="214"/>
      <c r="L230" s="219"/>
      <c r="M230" s="220"/>
      <c r="N230" s="221"/>
      <c r="O230" s="221"/>
      <c r="P230" s="221"/>
      <c r="Q230" s="221"/>
      <c r="R230" s="221"/>
      <c r="S230" s="221"/>
      <c r="T230" s="222"/>
      <c r="AT230" s="223" t="s">
        <v>131</v>
      </c>
      <c r="AU230" s="223" t="s">
        <v>84</v>
      </c>
      <c r="AV230" s="13" t="s">
        <v>82</v>
      </c>
      <c r="AW230" s="13" t="s">
        <v>32</v>
      </c>
      <c r="AX230" s="13" t="s">
        <v>77</v>
      </c>
      <c r="AY230" s="223" t="s">
        <v>122</v>
      </c>
    </row>
    <row r="231" spans="1:65" s="14" customFormat="1" ht="11.25">
      <c r="B231" s="224"/>
      <c r="C231" s="225"/>
      <c r="D231" s="215" t="s">
        <v>131</v>
      </c>
      <c r="E231" s="226" t="s">
        <v>1</v>
      </c>
      <c r="F231" s="227" t="s">
        <v>311</v>
      </c>
      <c r="G231" s="225"/>
      <c r="H231" s="228">
        <v>4.6399999999999997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AT231" s="234" t="s">
        <v>131</v>
      </c>
      <c r="AU231" s="234" t="s">
        <v>84</v>
      </c>
      <c r="AV231" s="14" t="s">
        <v>84</v>
      </c>
      <c r="AW231" s="14" t="s">
        <v>32</v>
      </c>
      <c r="AX231" s="14" t="s">
        <v>77</v>
      </c>
      <c r="AY231" s="234" t="s">
        <v>122</v>
      </c>
    </row>
    <row r="232" spans="1:65" s="13" customFormat="1" ht="11.25">
      <c r="B232" s="213"/>
      <c r="C232" s="214"/>
      <c r="D232" s="215" t="s">
        <v>131</v>
      </c>
      <c r="E232" s="216" t="s">
        <v>1</v>
      </c>
      <c r="F232" s="217" t="s">
        <v>312</v>
      </c>
      <c r="G232" s="214"/>
      <c r="H232" s="216" t="s">
        <v>1</v>
      </c>
      <c r="I232" s="218"/>
      <c r="J232" s="214"/>
      <c r="K232" s="214"/>
      <c r="L232" s="219"/>
      <c r="M232" s="220"/>
      <c r="N232" s="221"/>
      <c r="O232" s="221"/>
      <c r="P232" s="221"/>
      <c r="Q232" s="221"/>
      <c r="R232" s="221"/>
      <c r="S232" s="221"/>
      <c r="T232" s="222"/>
      <c r="AT232" s="223" t="s">
        <v>131</v>
      </c>
      <c r="AU232" s="223" t="s">
        <v>84</v>
      </c>
      <c r="AV232" s="13" t="s">
        <v>82</v>
      </c>
      <c r="AW232" s="13" t="s">
        <v>32</v>
      </c>
      <c r="AX232" s="13" t="s">
        <v>77</v>
      </c>
      <c r="AY232" s="223" t="s">
        <v>122</v>
      </c>
    </row>
    <row r="233" spans="1:65" s="14" customFormat="1" ht="11.25">
      <c r="B233" s="224"/>
      <c r="C233" s="225"/>
      <c r="D233" s="215" t="s">
        <v>131</v>
      </c>
      <c r="E233" s="226" t="s">
        <v>1</v>
      </c>
      <c r="F233" s="227" t="s">
        <v>129</v>
      </c>
      <c r="G233" s="225"/>
      <c r="H233" s="228">
        <v>4</v>
      </c>
      <c r="I233" s="229"/>
      <c r="J233" s="225"/>
      <c r="K233" s="225"/>
      <c r="L233" s="230"/>
      <c r="M233" s="231"/>
      <c r="N233" s="232"/>
      <c r="O233" s="232"/>
      <c r="P233" s="232"/>
      <c r="Q233" s="232"/>
      <c r="R233" s="232"/>
      <c r="S233" s="232"/>
      <c r="T233" s="233"/>
      <c r="AT233" s="234" t="s">
        <v>131</v>
      </c>
      <c r="AU233" s="234" t="s">
        <v>84</v>
      </c>
      <c r="AV233" s="14" t="s">
        <v>84</v>
      </c>
      <c r="AW233" s="14" t="s">
        <v>32</v>
      </c>
      <c r="AX233" s="14" t="s">
        <v>77</v>
      </c>
      <c r="AY233" s="234" t="s">
        <v>122</v>
      </c>
    </row>
    <row r="234" spans="1:65" s="15" customFormat="1" ht="11.25">
      <c r="B234" s="235"/>
      <c r="C234" s="236"/>
      <c r="D234" s="215" t="s">
        <v>131</v>
      </c>
      <c r="E234" s="237" t="s">
        <v>1</v>
      </c>
      <c r="F234" s="238" t="s">
        <v>134</v>
      </c>
      <c r="G234" s="236"/>
      <c r="H234" s="239">
        <v>41.13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AT234" s="245" t="s">
        <v>131</v>
      </c>
      <c r="AU234" s="245" t="s">
        <v>84</v>
      </c>
      <c r="AV234" s="15" t="s">
        <v>129</v>
      </c>
      <c r="AW234" s="15" t="s">
        <v>32</v>
      </c>
      <c r="AX234" s="15" t="s">
        <v>82</v>
      </c>
      <c r="AY234" s="245" t="s">
        <v>122</v>
      </c>
    </row>
    <row r="235" spans="1:65" s="2" customFormat="1" ht="21.75" customHeight="1">
      <c r="A235" s="34"/>
      <c r="B235" s="35"/>
      <c r="C235" s="199" t="s">
        <v>313</v>
      </c>
      <c r="D235" s="199" t="s">
        <v>125</v>
      </c>
      <c r="E235" s="200" t="s">
        <v>314</v>
      </c>
      <c r="F235" s="201" t="s">
        <v>315</v>
      </c>
      <c r="G235" s="202" t="s">
        <v>299</v>
      </c>
      <c r="H235" s="203">
        <v>31.2</v>
      </c>
      <c r="I235" s="204"/>
      <c r="J235" s="205">
        <f>ROUND(I235*H235,2)</f>
        <v>0</v>
      </c>
      <c r="K235" s="206"/>
      <c r="L235" s="39"/>
      <c r="M235" s="207" t="s">
        <v>1</v>
      </c>
      <c r="N235" s="208" t="s">
        <v>42</v>
      </c>
      <c r="O235" s="71"/>
      <c r="P235" s="209">
        <f>O235*H235</f>
        <v>0</v>
      </c>
      <c r="Q235" s="209">
        <v>2.9099999999999998E-3</v>
      </c>
      <c r="R235" s="209">
        <f>Q235*H235</f>
        <v>9.0791999999999998E-2</v>
      </c>
      <c r="S235" s="209">
        <v>0</v>
      </c>
      <c r="T235" s="210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11" t="s">
        <v>216</v>
      </c>
      <c r="AT235" s="211" t="s">
        <v>125</v>
      </c>
      <c r="AU235" s="211" t="s">
        <v>84</v>
      </c>
      <c r="AY235" s="17" t="s">
        <v>122</v>
      </c>
      <c r="BE235" s="212">
        <f>IF(N235="základní",J235,0)</f>
        <v>0</v>
      </c>
      <c r="BF235" s="212">
        <f>IF(N235="snížená",J235,0)</f>
        <v>0</v>
      </c>
      <c r="BG235" s="212">
        <f>IF(N235="zákl. přenesená",J235,0)</f>
        <v>0</v>
      </c>
      <c r="BH235" s="212">
        <f>IF(N235="sníž. přenesená",J235,0)</f>
        <v>0</v>
      </c>
      <c r="BI235" s="212">
        <f>IF(N235="nulová",J235,0)</f>
        <v>0</v>
      </c>
      <c r="BJ235" s="17" t="s">
        <v>82</v>
      </c>
      <c r="BK235" s="212">
        <f>ROUND(I235*H235,2)</f>
        <v>0</v>
      </c>
      <c r="BL235" s="17" t="s">
        <v>216</v>
      </c>
      <c r="BM235" s="211" t="s">
        <v>316</v>
      </c>
    </row>
    <row r="236" spans="1:65" s="13" customFormat="1" ht="11.25">
      <c r="B236" s="213"/>
      <c r="C236" s="214"/>
      <c r="D236" s="215" t="s">
        <v>131</v>
      </c>
      <c r="E236" s="216" t="s">
        <v>1</v>
      </c>
      <c r="F236" s="217" t="s">
        <v>317</v>
      </c>
      <c r="G236" s="214"/>
      <c r="H236" s="216" t="s">
        <v>1</v>
      </c>
      <c r="I236" s="218"/>
      <c r="J236" s="214"/>
      <c r="K236" s="214"/>
      <c r="L236" s="219"/>
      <c r="M236" s="220"/>
      <c r="N236" s="221"/>
      <c r="O236" s="221"/>
      <c r="P236" s="221"/>
      <c r="Q236" s="221"/>
      <c r="R236" s="221"/>
      <c r="S236" s="221"/>
      <c r="T236" s="222"/>
      <c r="AT236" s="223" t="s">
        <v>131</v>
      </c>
      <c r="AU236" s="223" t="s">
        <v>84</v>
      </c>
      <c r="AV236" s="13" t="s">
        <v>82</v>
      </c>
      <c r="AW236" s="13" t="s">
        <v>32</v>
      </c>
      <c r="AX236" s="13" t="s">
        <v>77</v>
      </c>
      <c r="AY236" s="223" t="s">
        <v>122</v>
      </c>
    </row>
    <row r="237" spans="1:65" s="14" customFormat="1" ht="11.25">
      <c r="B237" s="224"/>
      <c r="C237" s="225"/>
      <c r="D237" s="215" t="s">
        <v>131</v>
      </c>
      <c r="E237" s="226" t="s">
        <v>1</v>
      </c>
      <c r="F237" s="227" t="s">
        <v>318</v>
      </c>
      <c r="G237" s="225"/>
      <c r="H237" s="228">
        <v>16.8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AT237" s="234" t="s">
        <v>131</v>
      </c>
      <c r="AU237" s="234" t="s">
        <v>84</v>
      </c>
      <c r="AV237" s="14" t="s">
        <v>84</v>
      </c>
      <c r="AW237" s="14" t="s">
        <v>32</v>
      </c>
      <c r="AX237" s="14" t="s">
        <v>77</v>
      </c>
      <c r="AY237" s="234" t="s">
        <v>122</v>
      </c>
    </row>
    <row r="238" spans="1:65" s="13" customFormat="1" ht="11.25">
      <c r="B238" s="213"/>
      <c r="C238" s="214"/>
      <c r="D238" s="215" t="s">
        <v>131</v>
      </c>
      <c r="E238" s="216" t="s">
        <v>1</v>
      </c>
      <c r="F238" s="217" t="s">
        <v>319</v>
      </c>
      <c r="G238" s="214"/>
      <c r="H238" s="216" t="s">
        <v>1</v>
      </c>
      <c r="I238" s="218"/>
      <c r="J238" s="214"/>
      <c r="K238" s="214"/>
      <c r="L238" s="219"/>
      <c r="M238" s="220"/>
      <c r="N238" s="221"/>
      <c r="O238" s="221"/>
      <c r="P238" s="221"/>
      <c r="Q238" s="221"/>
      <c r="R238" s="221"/>
      <c r="S238" s="221"/>
      <c r="T238" s="222"/>
      <c r="AT238" s="223" t="s">
        <v>131</v>
      </c>
      <c r="AU238" s="223" t="s">
        <v>84</v>
      </c>
      <c r="AV238" s="13" t="s">
        <v>82</v>
      </c>
      <c r="AW238" s="13" t="s">
        <v>32</v>
      </c>
      <c r="AX238" s="13" t="s">
        <v>77</v>
      </c>
      <c r="AY238" s="223" t="s">
        <v>122</v>
      </c>
    </row>
    <row r="239" spans="1:65" s="14" customFormat="1" ht="11.25">
      <c r="B239" s="224"/>
      <c r="C239" s="225"/>
      <c r="D239" s="215" t="s">
        <v>131</v>
      </c>
      <c r="E239" s="226" t="s">
        <v>1</v>
      </c>
      <c r="F239" s="227" t="s">
        <v>123</v>
      </c>
      <c r="G239" s="225"/>
      <c r="H239" s="228">
        <v>3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AT239" s="234" t="s">
        <v>131</v>
      </c>
      <c r="AU239" s="234" t="s">
        <v>84</v>
      </c>
      <c r="AV239" s="14" t="s">
        <v>84</v>
      </c>
      <c r="AW239" s="14" t="s">
        <v>32</v>
      </c>
      <c r="AX239" s="14" t="s">
        <v>77</v>
      </c>
      <c r="AY239" s="234" t="s">
        <v>122</v>
      </c>
    </row>
    <row r="240" spans="1:65" s="13" customFormat="1" ht="11.25">
      <c r="B240" s="213"/>
      <c r="C240" s="214"/>
      <c r="D240" s="215" t="s">
        <v>131</v>
      </c>
      <c r="E240" s="216" t="s">
        <v>1</v>
      </c>
      <c r="F240" s="217" t="s">
        <v>320</v>
      </c>
      <c r="G240" s="214"/>
      <c r="H240" s="216" t="s">
        <v>1</v>
      </c>
      <c r="I240" s="218"/>
      <c r="J240" s="214"/>
      <c r="K240" s="214"/>
      <c r="L240" s="219"/>
      <c r="M240" s="220"/>
      <c r="N240" s="221"/>
      <c r="O240" s="221"/>
      <c r="P240" s="221"/>
      <c r="Q240" s="221"/>
      <c r="R240" s="221"/>
      <c r="S240" s="221"/>
      <c r="T240" s="222"/>
      <c r="AT240" s="223" t="s">
        <v>131</v>
      </c>
      <c r="AU240" s="223" t="s">
        <v>84</v>
      </c>
      <c r="AV240" s="13" t="s">
        <v>82</v>
      </c>
      <c r="AW240" s="13" t="s">
        <v>32</v>
      </c>
      <c r="AX240" s="13" t="s">
        <v>77</v>
      </c>
      <c r="AY240" s="223" t="s">
        <v>122</v>
      </c>
    </row>
    <row r="241" spans="1:65" s="14" customFormat="1" ht="11.25">
      <c r="B241" s="224"/>
      <c r="C241" s="225"/>
      <c r="D241" s="215" t="s">
        <v>131</v>
      </c>
      <c r="E241" s="226" t="s">
        <v>1</v>
      </c>
      <c r="F241" s="227" t="s">
        <v>321</v>
      </c>
      <c r="G241" s="225"/>
      <c r="H241" s="228">
        <v>9.9</v>
      </c>
      <c r="I241" s="229"/>
      <c r="J241" s="225"/>
      <c r="K241" s="225"/>
      <c r="L241" s="230"/>
      <c r="M241" s="231"/>
      <c r="N241" s="232"/>
      <c r="O241" s="232"/>
      <c r="P241" s="232"/>
      <c r="Q241" s="232"/>
      <c r="R241" s="232"/>
      <c r="S241" s="232"/>
      <c r="T241" s="233"/>
      <c r="AT241" s="234" t="s">
        <v>131</v>
      </c>
      <c r="AU241" s="234" t="s">
        <v>84</v>
      </c>
      <c r="AV241" s="14" t="s">
        <v>84</v>
      </c>
      <c r="AW241" s="14" t="s">
        <v>32</v>
      </c>
      <c r="AX241" s="14" t="s">
        <v>77</v>
      </c>
      <c r="AY241" s="234" t="s">
        <v>122</v>
      </c>
    </row>
    <row r="242" spans="1:65" s="13" customFormat="1" ht="11.25">
      <c r="B242" s="213"/>
      <c r="C242" s="214"/>
      <c r="D242" s="215" t="s">
        <v>131</v>
      </c>
      <c r="E242" s="216" t="s">
        <v>1</v>
      </c>
      <c r="F242" s="217" t="s">
        <v>322</v>
      </c>
      <c r="G242" s="214"/>
      <c r="H242" s="216" t="s">
        <v>1</v>
      </c>
      <c r="I242" s="218"/>
      <c r="J242" s="214"/>
      <c r="K242" s="214"/>
      <c r="L242" s="219"/>
      <c r="M242" s="220"/>
      <c r="N242" s="221"/>
      <c r="O242" s="221"/>
      <c r="P242" s="221"/>
      <c r="Q242" s="221"/>
      <c r="R242" s="221"/>
      <c r="S242" s="221"/>
      <c r="T242" s="222"/>
      <c r="AT242" s="223" t="s">
        <v>131</v>
      </c>
      <c r="AU242" s="223" t="s">
        <v>84</v>
      </c>
      <c r="AV242" s="13" t="s">
        <v>82</v>
      </c>
      <c r="AW242" s="13" t="s">
        <v>32</v>
      </c>
      <c r="AX242" s="13" t="s">
        <v>77</v>
      </c>
      <c r="AY242" s="223" t="s">
        <v>122</v>
      </c>
    </row>
    <row r="243" spans="1:65" s="14" customFormat="1" ht="11.25">
      <c r="B243" s="224"/>
      <c r="C243" s="225"/>
      <c r="D243" s="215" t="s">
        <v>131</v>
      </c>
      <c r="E243" s="226" t="s">
        <v>1</v>
      </c>
      <c r="F243" s="227" t="s">
        <v>323</v>
      </c>
      <c r="G243" s="225"/>
      <c r="H243" s="228">
        <v>1.5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AT243" s="234" t="s">
        <v>131</v>
      </c>
      <c r="AU243" s="234" t="s">
        <v>84</v>
      </c>
      <c r="AV243" s="14" t="s">
        <v>84</v>
      </c>
      <c r="AW243" s="14" t="s">
        <v>32</v>
      </c>
      <c r="AX243" s="14" t="s">
        <v>77</v>
      </c>
      <c r="AY243" s="234" t="s">
        <v>122</v>
      </c>
    </row>
    <row r="244" spans="1:65" s="15" customFormat="1" ht="11.25">
      <c r="B244" s="235"/>
      <c r="C244" s="236"/>
      <c r="D244" s="215" t="s">
        <v>131</v>
      </c>
      <c r="E244" s="237" t="s">
        <v>1</v>
      </c>
      <c r="F244" s="238" t="s">
        <v>134</v>
      </c>
      <c r="G244" s="236"/>
      <c r="H244" s="239">
        <v>31.200000000000003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AT244" s="245" t="s">
        <v>131</v>
      </c>
      <c r="AU244" s="245" t="s">
        <v>84</v>
      </c>
      <c r="AV244" s="15" t="s">
        <v>129</v>
      </c>
      <c r="AW244" s="15" t="s">
        <v>32</v>
      </c>
      <c r="AX244" s="15" t="s">
        <v>82</v>
      </c>
      <c r="AY244" s="245" t="s">
        <v>122</v>
      </c>
    </row>
    <row r="245" spans="1:65" s="2" customFormat="1" ht="21.75" customHeight="1">
      <c r="A245" s="34"/>
      <c r="B245" s="35"/>
      <c r="C245" s="199" t="s">
        <v>324</v>
      </c>
      <c r="D245" s="199" t="s">
        <v>125</v>
      </c>
      <c r="E245" s="200" t="s">
        <v>325</v>
      </c>
      <c r="F245" s="201" t="s">
        <v>326</v>
      </c>
      <c r="G245" s="202" t="s">
        <v>128</v>
      </c>
      <c r="H245" s="203">
        <v>0.182</v>
      </c>
      <c r="I245" s="204"/>
      <c r="J245" s="205">
        <f>ROUND(I245*H245,2)</f>
        <v>0</v>
      </c>
      <c r="K245" s="206"/>
      <c r="L245" s="39"/>
      <c r="M245" s="207" t="s">
        <v>1</v>
      </c>
      <c r="N245" s="208" t="s">
        <v>42</v>
      </c>
      <c r="O245" s="71"/>
      <c r="P245" s="209">
        <f>O245*H245</f>
        <v>0</v>
      </c>
      <c r="Q245" s="209">
        <v>0</v>
      </c>
      <c r="R245" s="209">
        <f>Q245*H245</f>
        <v>0</v>
      </c>
      <c r="S245" s="209">
        <v>0</v>
      </c>
      <c r="T245" s="210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11" t="s">
        <v>216</v>
      </c>
      <c r="AT245" s="211" t="s">
        <v>125</v>
      </c>
      <c r="AU245" s="211" t="s">
        <v>84</v>
      </c>
      <c r="AY245" s="17" t="s">
        <v>122</v>
      </c>
      <c r="BE245" s="212">
        <f>IF(N245="základní",J245,0)</f>
        <v>0</v>
      </c>
      <c r="BF245" s="212">
        <f>IF(N245="snížená",J245,0)</f>
        <v>0</v>
      </c>
      <c r="BG245" s="212">
        <f>IF(N245="zákl. přenesená",J245,0)</f>
        <v>0</v>
      </c>
      <c r="BH245" s="212">
        <f>IF(N245="sníž. přenesená",J245,0)</f>
        <v>0</v>
      </c>
      <c r="BI245" s="212">
        <f>IF(N245="nulová",J245,0)</f>
        <v>0</v>
      </c>
      <c r="BJ245" s="17" t="s">
        <v>82</v>
      </c>
      <c r="BK245" s="212">
        <f>ROUND(I245*H245,2)</f>
        <v>0</v>
      </c>
      <c r="BL245" s="17" t="s">
        <v>216</v>
      </c>
      <c r="BM245" s="211" t="s">
        <v>327</v>
      </c>
    </row>
    <row r="246" spans="1:65" s="12" customFormat="1" ht="22.9" customHeight="1">
      <c r="B246" s="183"/>
      <c r="C246" s="184"/>
      <c r="D246" s="185" t="s">
        <v>76</v>
      </c>
      <c r="E246" s="197" t="s">
        <v>328</v>
      </c>
      <c r="F246" s="197" t="s">
        <v>329</v>
      </c>
      <c r="G246" s="184"/>
      <c r="H246" s="184"/>
      <c r="I246" s="187"/>
      <c r="J246" s="198">
        <f>BK246</f>
        <v>0</v>
      </c>
      <c r="K246" s="184"/>
      <c r="L246" s="189"/>
      <c r="M246" s="190"/>
      <c r="N246" s="191"/>
      <c r="O246" s="191"/>
      <c r="P246" s="192">
        <f>SUM(P247:P266)</f>
        <v>0</v>
      </c>
      <c r="Q246" s="191"/>
      <c r="R246" s="192">
        <f>SUM(R247:R266)</f>
        <v>0.22517300000000001</v>
      </c>
      <c r="S246" s="191"/>
      <c r="T246" s="193">
        <f>SUM(T247:T266)</f>
        <v>0</v>
      </c>
      <c r="AR246" s="194" t="s">
        <v>84</v>
      </c>
      <c r="AT246" s="195" t="s">
        <v>76</v>
      </c>
      <c r="AU246" s="195" t="s">
        <v>82</v>
      </c>
      <c r="AY246" s="194" t="s">
        <v>122</v>
      </c>
      <c r="BK246" s="196">
        <f>SUM(BK247:BK266)</f>
        <v>0</v>
      </c>
    </row>
    <row r="247" spans="1:65" s="2" customFormat="1" ht="21.75" customHeight="1">
      <c r="A247" s="34"/>
      <c r="B247" s="35"/>
      <c r="C247" s="199" t="s">
        <v>330</v>
      </c>
      <c r="D247" s="199" t="s">
        <v>125</v>
      </c>
      <c r="E247" s="200" t="s">
        <v>331</v>
      </c>
      <c r="F247" s="201" t="s">
        <v>332</v>
      </c>
      <c r="G247" s="202" t="s">
        <v>153</v>
      </c>
      <c r="H247" s="203">
        <v>69.724999999999994</v>
      </c>
      <c r="I247" s="204"/>
      <c r="J247" s="205">
        <f>ROUND(I247*H247,2)</f>
        <v>0</v>
      </c>
      <c r="K247" s="206"/>
      <c r="L247" s="39"/>
      <c r="M247" s="207" t="s">
        <v>1</v>
      </c>
      <c r="N247" s="208" t="s">
        <v>42</v>
      </c>
      <c r="O247" s="71"/>
      <c r="P247" s="209">
        <f>O247*H247</f>
        <v>0</v>
      </c>
      <c r="Q247" s="209">
        <v>2.7999999999999998E-4</v>
      </c>
      <c r="R247" s="209">
        <f>Q247*H247</f>
        <v>1.9522999999999995E-2</v>
      </c>
      <c r="S247" s="209">
        <v>0</v>
      </c>
      <c r="T247" s="210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11" t="s">
        <v>216</v>
      </c>
      <c r="AT247" s="211" t="s">
        <v>125</v>
      </c>
      <c r="AU247" s="211" t="s">
        <v>84</v>
      </c>
      <c r="AY247" s="17" t="s">
        <v>122</v>
      </c>
      <c r="BE247" s="212">
        <f>IF(N247="základní",J247,0)</f>
        <v>0</v>
      </c>
      <c r="BF247" s="212">
        <f>IF(N247="snížená",J247,0)</f>
        <v>0</v>
      </c>
      <c r="BG247" s="212">
        <f>IF(N247="zákl. přenesená",J247,0)</f>
        <v>0</v>
      </c>
      <c r="BH247" s="212">
        <f>IF(N247="sníž. přenesená",J247,0)</f>
        <v>0</v>
      </c>
      <c r="BI247" s="212">
        <f>IF(N247="nulová",J247,0)</f>
        <v>0</v>
      </c>
      <c r="BJ247" s="17" t="s">
        <v>82</v>
      </c>
      <c r="BK247" s="212">
        <f>ROUND(I247*H247,2)</f>
        <v>0</v>
      </c>
      <c r="BL247" s="17" t="s">
        <v>216</v>
      </c>
      <c r="BM247" s="211" t="s">
        <v>333</v>
      </c>
    </row>
    <row r="248" spans="1:65" s="13" customFormat="1" ht="11.25">
      <c r="B248" s="213"/>
      <c r="C248" s="214"/>
      <c r="D248" s="215" t="s">
        <v>131</v>
      </c>
      <c r="E248" s="216" t="s">
        <v>1</v>
      </c>
      <c r="F248" s="217" t="s">
        <v>334</v>
      </c>
      <c r="G248" s="214"/>
      <c r="H248" s="216" t="s">
        <v>1</v>
      </c>
      <c r="I248" s="218"/>
      <c r="J248" s="214"/>
      <c r="K248" s="214"/>
      <c r="L248" s="219"/>
      <c r="M248" s="220"/>
      <c r="N248" s="221"/>
      <c r="O248" s="221"/>
      <c r="P248" s="221"/>
      <c r="Q248" s="221"/>
      <c r="R248" s="221"/>
      <c r="S248" s="221"/>
      <c r="T248" s="222"/>
      <c r="AT248" s="223" t="s">
        <v>131</v>
      </c>
      <c r="AU248" s="223" t="s">
        <v>84</v>
      </c>
      <c r="AV248" s="13" t="s">
        <v>82</v>
      </c>
      <c r="AW248" s="13" t="s">
        <v>32</v>
      </c>
      <c r="AX248" s="13" t="s">
        <v>77</v>
      </c>
      <c r="AY248" s="223" t="s">
        <v>122</v>
      </c>
    </row>
    <row r="249" spans="1:65" s="14" customFormat="1" ht="11.25">
      <c r="B249" s="224"/>
      <c r="C249" s="225"/>
      <c r="D249" s="215" t="s">
        <v>131</v>
      </c>
      <c r="E249" s="226" t="s">
        <v>1</v>
      </c>
      <c r="F249" s="227" t="s">
        <v>335</v>
      </c>
      <c r="G249" s="225"/>
      <c r="H249" s="228">
        <v>59.384999999999998</v>
      </c>
      <c r="I249" s="229"/>
      <c r="J249" s="225"/>
      <c r="K249" s="225"/>
      <c r="L249" s="230"/>
      <c r="M249" s="231"/>
      <c r="N249" s="232"/>
      <c r="O249" s="232"/>
      <c r="P249" s="232"/>
      <c r="Q249" s="232"/>
      <c r="R249" s="232"/>
      <c r="S249" s="232"/>
      <c r="T249" s="233"/>
      <c r="AT249" s="234" t="s">
        <v>131</v>
      </c>
      <c r="AU249" s="234" t="s">
        <v>84</v>
      </c>
      <c r="AV249" s="14" t="s">
        <v>84</v>
      </c>
      <c r="AW249" s="14" t="s">
        <v>32</v>
      </c>
      <c r="AX249" s="14" t="s">
        <v>77</v>
      </c>
      <c r="AY249" s="234" t="s">
        <v>122</v>
      </c>
    </row>
    <row r="250" spans="1:65" s="13" customFormat="1" ht="11.25">
      <c r="B250" s="213"/>
      <c r="C250" s="214"/>
      <c r="D250" s="215" t="s">
        <v>131</v>
      </c>
      <c r="E250" s="216" t="s">
        <v>1</v>
      </c>
      <c r="F250" s="217" t="s">
        <v>336</v>
      </c>
      <c r="G250" s="214"/>
      <c r="H250" s="216" t="s">
        <v>1</v>
      </c>
      <c r="I250" s="218"/>
      <c r="J250" s="214"/>
      <c r="K250" s="214"/>
      <c r="L250" s="219"/>
      <c r="M250" s="220"/>
      <c r="N250" s="221"/>
      <c r="O250" s="221"/>
      <c r="P250" s="221"/>
      <c r="Q250" s="221"/>
      <c r="R250" s="221"/>
      <c r="S250" s="221"/>
      <c r="T250" s="222"/>
      <c r="AT250" s="223" t="s">
        <v>131</v>
      </c>
      <c r="AU250" s="223" t="s">
        <v>84</v>
      </c>
      <c r="AV250" s="13" t="s">
        <v>82</v>
      </c>
      <c r="AW250" s="13" t="s">
        <v>32</v>
      </c>
      <c r="AX250" s="13" t="s">
        <v>77</v>
      </c>
      <c r="AY250" s="223" t="s">
        <v>122</v>
      </c>
    </row>
    <row r="251" spans="1:65" s="14" customFormat="1" ht="11.25">
      <c r="B251" s="224"/>
      <c r="C251" s="225"/>
      <c r="D251" s="215" t="s">
        <v>131</v>
      </c>
      <c r="E251" s="226" t="s">
        <v>1</v>
      </c>
      <c r="F251" s="227" t="s">
        <v>337</v>
      </c>
      <c r="G251" s="225"/>
      <c r="H251" s="228">
        <v>10.34</v>
      </c>
      <c r="I251" s="229"/>
      <c r="J251" s="225"/>
      <c r="K251" s="225"/>
      <c r="L251" s="230"/>
      <c r="M251" s="231"/>
      <c r="N251" s="232"/>
      <c r="O251" s="232"/>
      <c r="P251" s="232"/>
      <c r="Q251" s="232"/>
      <c r="R251" s="232"/>
      <c r="S251" s="232"/>
      <c r="T251" s="233"/>
      <c r="AT251" s="234" t="s">
        <v>131</v>
      </c>
      <c r="AU251" s="234" t="s">
        <v>84</v>
      </c>
      <c r="AV251" s="14" t="s">
        <v>84</v>
      </c>
      <c r="AW251" s="14" t="s">
        <v>32</v>
      </c>
      <c r="AX251" s="14" t="s">
        <v>77</v>
      </c>
      <c r="AY251" s="234" t="s">
        <v>122</v>
      </c>
    </row>
    <row r="252" spans="1:65" s="15" customFormat="1" ht="11.25">
      <c r="B252" s="235"/>
      <c r="C252" s="236"/>
      <c r="D252" s="215" t="s">
        <v>131</v>
      </c>
      <c r="E252" s="237" t="s">
        <v>1</v>
      </c>
      <c r="F252" s="238" t="s">
        <v>134</v>
      </c>
      <c r="G252" s="236"/>
      <c r="H252" s="239">
        <v>69.724999999999994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AT252" s="245" t="s">
        <v>131</v>
      </c>
      <c r="AU252" s="245" t="s">
        <v>84</v>
      </c>
      <c r="AV252" s="15" t="s">
        <v>129</v>
      </c>
      <c r="AW252" s="15" t="s">
        <v>32</v>
      </c>
      <c r="AX252" s="15" t="s">
        <v>82</v>
      </c>
      <c r="AY252" s="245" t="s">
        <v>122</v>
      </c>
    </row>
    <row r="253" spans="1:65" s="2" customFormat="1" ht="16.5" customHeight="1">
      <c r="A253" s="34"/>
      <c r="B253" s="35"/>
      <c r="C253" s="246" t="s">
        <v>338</v>
      </c>
      <c r="D253" s="246" t="s">
        <v>135</v>
      </c>
      <c r="E253" s="247" t="s">
        <v>334</v>
      </c>
      <c r="F253" s="248" t="s">
        <v>1</v>
      </c>
      <c r="G253" s="249" t="s">
        <v>339</v>
      </c>
      <c r="H253" s="250">
        <v>19</v>
      </c>
      <c r="I253" s="251"/>
      <c r="J253" s="252">
        <f>ROUND(I253*H253,2)</f>
        <v>0</v>
      </c>
      <c r="K253" s="253"/>
      <c r="L253" s="254"/>
      <c r="M253" s="255" t="s">
        <v>1</v>
      </c>
      <c r="N253" s="256" t="s">
        <v>42</v>
      </c>
      <c r="O253" s="71"/>
      <c r="P253" s="209">
        <f>O253*H253</f>
        <v>0</v>
      </c>
      <c r="Q253" s="209">
        <v>0</v>
      </c>
      <c r="R253" s="209">
        <f>Q253*H253</f>
        <v>0</v>
      </c>
      <c r="S253" s="209">
        <v>0</v>
      </c>
      <c r="T253" s="210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11" t="s">
        <v>271</v>
      </c>
      <c r="AT253" s="211" t="s">
        <v>135</v>
      </c>
      <c r="AU253" s="211" t="s">
        <v>84</v>
      </c>
      <c r="AY253" s="17" t="s">
        <v>122</v>
      </c>
      <c r="BE253" s="212">
        <f>IF(N253="základní",J253,0)</f>
        <v>0</v>
      </c>
      <c r="BF253" s="212">
        <f>IF(N253="snížená",J253,0)</f>
        <v>0</v>
      </c>
      <c r="BG253" s="212">
        <f>IF(N253="zákl. přenesená",J253,0)</f>
        <v>0</v>
      </c>
      <c r="BH253" s="212">
        <f>IF(N253="sníž. přenesená",J253,0)</f>
        <v>0</v>
      </c>
      <c r="BI253" s="212">
        <f>IF(N253="nulová",J253,0)</f>
        <v>0</v>
      </c>
      <c r="BJ253" s="17" t="s">
        <v>82</v>
      </c>
      <c r="BK253" s="212">
        <f>ROUND(I253*H253,2)</f>
        <v>0</v>
      </c>
      <c r="BL253" s="17" t="s">
        <v>216</v>
      </c>
      <c r="BM253" s="211" t="s">
        <v>340</v>
      </c>
    </row>
    <row r="254" spans="1:65" s="2" customFormat="1" ht="16.5" customHeight="1">
      <c r="A254" s="34"/>
      <c r="B254" s="35"/>
      <c r="C254" s="246" t="s">
        <v>341</v>
      </c>
      <c r="D254" s="246" t="s">
        <v>135</v>
      </c>
      <c r="E254" s="247" t="s">
        <v>336</v>
      </c>
      <c r="F254" s="248" t="s">
        <v>1</v>
      </c>
      <c r="G254" s="249" t="s">
        <v>339</v>
      </c>
      <c r="H254" s="250">
        <v>4</v>
      </c>
      <c r="I254" s="251"/>
      <c r="J254" s="252">
        <f>ROUND(I254*H254,2)</f>
        <v>0</v>
      </c>
      <c r="K254" s="253"/>
      <c r="L254" s="254"/>
      <c r="M254" s="255" t="s">
        <v>1</v>
      </c>
      <c r="N254" s="256" t="s">
        <v>42</v>
      </c>
      <c r="O254" s="71"/>
      <c r="P254" s="209">
        <f>O254*H254</f>
        <v>0</v>
      </c>
      <c r="Q254" s="209">
        <v>0</v>
      </c>
      <c r="R254" s="209">
        <f>Q254*H254</f>
        <v>0</v>
      </c>
      <c r="S254" s="209">
        <v>0</v>
      </c>
      <c r="T254" s="210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1" t="s">
        <v>271</v>
      </c>
      <c r="AT254" s="211" t="s">
        <v>135</v>
      </c>
      <c r="AU254" s="211" t="s">
        <v>84</v>
      </c>
      <c r="AY254" s="17" t="s">
        <v>122</v>
      </c>
      <c r="BE254" s="212">
        <f>IF(N254="základní",J254,0)</f>
        <v>0</v>
      </c>
      <c r="BF254" s="212">
        <f>IF(N254="snížená",J254,0)</f>
        <v>0</v>
      </c>
      <c r="BG254" s="212">
        <f>IF(N254="zákl. přenesená",J254,0)</f>
        <v>0</v>
      </c>
      <c r="BH254" s="212">
        <f>IF(N254="sníž. přenesená",J254,0)</f>
        <v>0</v>
      </c>
      <c r="BI254" s="212">
        <f>IF(N254="nulová",J254,0)</f>
        <v>0</v>
      </c>
      <c r="BJ254" s="17" t="s">
        <v>82</v>
      </c>
      <c r="BK254" s="212">
        <f>ROUND(I254*H254,2)</f>
        <v>0</v>
      </c>
      <c r="BL254" s="17" t="s">
        <v>216</v>
      </c>
      <c r="BM254" s="211" t="s">
        <v>342</v>
      </c>
    </row>
    <row r="255" spans="1:65" s="2" customFormat="1" ht="21.75" customHeight="1">
      <c r="A255" s="34"/>
      <c r="B255" s="35"/>
      <c r="C255" s="199" t="s">
        <v>343</v>
      </c>
      <c r="D255" s="199" t="s">
        <v>125</v>
      </c>
      <c r="E255" s="200" t="s">
        <v>344</v>
      </c>
      <c r="F255" s="201" t="s">
        <v>345</v>
      </c>
      <c r="G255" s="202" t="s">
        <v>164</v>
      </c>
      <c r="H255" s="203">
        <v>23</v>
      </c>
      <c r="I255" s="204"/>
      <c r="J255" s="205">
        <f>ROUND(I255*H255,2)</f>
        <v>0</v>
      </c>
      <c r="K255" s="206"/>
      <c r="L255" s="39"/>
      <c r="M255" s="207" t="s">
        <v>1</v>
      </c>
      <c r="N255" s="208" t="s">
        <v>42</v>
      </c>
      <c r="O255" s="71"/>
      <c r="P255" s="209">
        <f>O255*H255</f>
        <v>0</v>
      </c>
      <c r="Q255" s="209">
        <v>0</v>
      </c>
      <c r="R255" s="209">
        <f>Q255*H255</f>
        <v>0</v>
      </c>
      <c r="S255" s="209">
        <v>0</v>
      </c>
      <c r="T255" s="210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11" t="s">
        <v>216</v>
      </c>
      <c r="AT255" s="211" t="s">
        <v>125</v>
      </c>
      <c r="AU255" s="211" t="s">
        <v>84</v>
      </c>
      <c r="AY255" s="17" t="s">
        <v>122</v>
      </c>
      <c r="BE255" s="212">
        <f>IF(N255="základní",J255,0)</f>
        <v>0</v>
      </c>
      <c r="BF255" s="212">
        <f>IF(N255="snížená",J255,0)</f>
        <v>0</v>
      </c>
      <c r="BG255" s="212">
        <f>IF(N255="zákl. přenesená",J255,0)</f>
        <v>0</v>
      </c>
      <c r="BH255" s="212">
        <f>IF(N255="sníž. přenesená",J255,0)</f>
        <v>0</v>
      </c>
      <c r="BI255" s="212">
        <f>IF(N255="nulová",J255,0)</f>
        <v>0</v>
      </c>
      <c r="BJ255" s="17" t="s">
        <v>82</v>
      </c>
      <c r="BK255" s="212">
        <f>ROUND(I255*H255,2)</f>
        <v>0</v>
      </c>
      <c r="BL255" s="17" t="s">
        <v>216</v>
      </c>
      <c r="BM255" s="211" t="s">
        <v>346</v>
      </c>
    </row>
    <row r="256" spans="1:65" s="14" customFormat="1" ht="11.25">
      <c r="B256" s="224"/>
      <c r="C256" s="225"/>
      <c r="D256" s="215" t="s">
        <v>131</v>
      </c>
      <c r="E256" s="226" t="s">
        <v>1</v>
      </c>
      <c r="F256" s="227" t="s">
        <v>256</v>
      </c>
      <c r="G256" s="225"/>
      <c r="H256" s="228">
        <v>23</v>
      </c>
      <c r="I256" s="229"/>
      <c r="J256" s="225"/>
      <c r="K256" s="225"/>
      <c r="L256" s="230"/>
      <c r="M256" s="231"/>
      <c r="N256" s="232"/>
      <c r="O256" s="232"/>
      <c r="P256" s="232"/>
      <c r="Q256" s="232"/>
      <c r="R256" s="232"/>
      <c r="S256" s="232"/>
      <c r="T256" s="233"/>
      <c r="AT256" s="234" t="s">
        <v>131</v>
      </c>
      <c r="AU256" s="234" t="s">
        <v>84</v>
      </c>
      <c r="AV256" s="14" t="s">
        <v>84</v>
      </c>
      <c r="AW256" s="14" t="s">
        <v>32</v>
      </c>
      <c r="AX256" s="14" t="s">
        <v>77</v>
      </c>
      <c r="AY256" s="234" t="s">
        <v>122</v>
      </c>
    </row>
    <row r="257" spans="1:65" s="15" customFormat="1" ht="11.25">
      <c r="B257" s="235"/>
      <c r="C257" s="236"/>
      <c r="D257" s="215" t="s">
        <v>131</v>
      </c>
      <c r="E257" s="237" t="s">
        <v>1</v>
      </c>
      <c r="F257" s="238" t="s">
        <v>134</v>
      </c>
      <c r="G257" s="236"/>
      <c r="H257" s="239">
        <v>23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AT257" s="245" t="s">
        <v>131</v>
      </c>
      <c r="AU257" s="245" t="s">
        <v>84</v>
      </c>
      <c r="AV257" s="15" t="s">
        <v>129</v>
      </c>
      <c r="AW257" s="15" t="s">
        <v>32</v>
      </c>
      <c r="AX257" s="15" t="s">
        <v>82</v>
      </c>
      <c r="AY257" s="245" t="s">
        <v>122</v>
      </c>
    </row>
    <row r="258" spans="1:65" s="2" customFormat="1" ht="16.5" customHeight="1">
      <c r="A258" s="34"/>
      <c r="B258" s="35"/>
      <c r="C258" s="246" t="s">
        <v>347</v>
      </c>
      <c r="D258" s="246" t="s">
        <v>135</v>
      </c>
      <c r="E258" s="247" t="s">
        <v>348</v>
      </c>
      <c r="F258" s="248" t="s">
        <v>349</v>
      </c>
      <c r="G258" s="249" t="s">
        <v>299</v>
      </c>
      <c r="H258" s="250">
        <v>41.13</v>
      </c>
      <c r="I258" s="251"/>
      <c r="J258" s="252">
        <f>ROUND(I258*H258,2)</f>
        <v>0</v>
      </c>
      <c r="K258" s="253"/>
      <c r="L258" s="254"/>
      <c r="M258" s="255" t="s">
        <v>1</v>
      </c>
      <c r="N258" s="256" t="s">
        <v>42</v>
      </c>
      <c r="O258" s="71"/>
      <c r="P258" s="209">
        <f>O258*H258</f>
        <v>0</v>
      </c>
      <c r="Q258" s="209">
        <v>5.0000000000000001E-3</v>
      </c>
      <c r="R258" s="209">
        <f>Q258*H258</f>
        <v>0.20565000000000003</v>
      </c>
      <c r="S258" s="209">
        <v>0</v>
      </c>
      <c r="T258" s="210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11" t="s">
        <v>271</v>
      </c>
      <c r="AT258" s="211" t="s">
        <v>135</v>
      </c>
      <c r="AU258" s="211" t="s">
        <v>84</v>
      </c>
      <c r="AY258" s="17" t="s">
        <v>122</v>
      </c>
      <c r="BE258" s="212">
        <f>IF(N258="základní",J258,0)</f>
        <v>0</v>
      </c>
      <c r="BF258" s="212">
        <f>IF(N258="snížená",J258,0)</f>
        <v>0</v>
      </c>
      <c r="BG258" s="212">
        <f>IF(N258="zákl. přenesená",J258,0)</f>
        <v>0</v>
      </c>
      <c r="BH258" s="212">
        <f>IF(N258="sníž. přenesená",J258,0)</f>
        <v>0</v>
      </c>
      <c r="BI258" s="212">
        <f>IF(N258="nulová",J258,0)</f>
        <v>0</v>
      </c>
      <c r="BJ258" s="17" t="s">
        <v>82</v>
      </c>
      <c r="BK258" s="212">
        <f>ROUND(I258*H258,2)</f>
        <v>0</v>
      </c>
      <c r="BL258" s="17" t="s">
        <v>216</v>
      </c>
      <c r="BM258" s="211" t="s">
        <v>350</v>
      </c>
    </row>
    <row r="259" spans="1:65" s="13" customFormat="1" ht="11.25">
      <c r="B259" s="213"/>
      <c r="C259" s="214"/>
      <c r="D259" s="215" t="s">
        <v>131</v>
      </c>
      <c r="E259" s="216" t="s">
        <v>1</v>
      </c>
      <c r="F259" s="217" t="s">
        <v>308</v>
      </c>
      <c r="G259" s="214"/>
      <c r="H259" s="216" t="s">
        <v>1</v>
      </c>
      <c r="I259" s="218"/>
      <c r="J259" s="214"/>
      <c r="K259" s="214"/>
      <c r="L259" s="219"/>
      <c r="M259" s="220"/>
      <c r="N259" s="221"/>
      <c r="O259" s="221"/>
      <c r="P259" s="221"/>
      <c r="Q259" s="221"/>
      <c r="R259" s="221"/>
      <c r="S259" s="221"/>
      <c r="T259" s="222"/>
      <c r="AT259" s="223" t="s">
        <v>131</v>
      </c>
      <c r="AU259" s="223" t="s">
        <v>84</v>
      </c>
      <c r="AV259" s="13" t="s">
        <v>82</v>
      </c>
      <c r="AW259" s="13" t="s">
        <v>32</v>
      </c>
      <c r="AX259" s="13" t="s">
        <v>77</v>
      </c>
      <c r="AY259" s="223" t="s">
        <v>122</v>
      </c>
    </row>
    <row r="260" spans="1:65" s="14" customFormat="1" ht="11.25">
      <c r="B260" s="224"/>
      <c r="C260" s="225"/>
      <c r="D260" s="215" t="s">
        <v>131</v>
      </c>
      <c r="E260" s="226" t="s">
        <v>1</v>
      </c>
      <c r="F260" s="227" t="s">
        <v>309</v>
      </c>
      <c r="G260" s="225"/>
      <c r="H260" s="228">
        <v>32.49</v>
      </c>
      <c r="I260" s="229"/>
      <c r="J260" s="225"/>
      <c r="K260" s="225"/>
      <c r="L260" s="230"/>
      <c r="M260" s="231"/>
      <c r="N260" s="232"/>
      <c r="O260" s="232"/>
      <c r="P260" s="232"/>
      <c r="Q260" s="232"/>
      <c r="R260" s="232"/>
      <c r="S260" s="232"/>
      <c r="T260" s="233"/>
      <c r="AT260" s="234" t="s">
        <v>131</v>
      </c>
      <c r="AU260" s="234" t="s">
        <v>84</v>
      </c>
      <c r="AV260" s="14" t="s">
        <v>84</v>
      </c>
      <c r="AW260" s="14" t="s">
        <v>32</v>
      </c>
      <c r="AX260" s="14" t="s">
        <v>77</v>
      </c>
      <c r="AY260" s="234" t="s">
        <v>122</v>
      </c>
    </row>
    <row r="261" spans="1:65" s="13" customFormat="1" ht="11.25">
      <c r="B261" s="213"/>
      <c r="C261" s="214"/>
      <c r="D261" s="215" t="s">
        <v>131</v>
      </c>
      <c r="E261" s="216" t="s">
        <v>1</v>
      </c>
      <c r="F261" s="217" t="s">
        <v>310</v>
      </c>
      <c r="G261" s="214"/>
      <c r="H261" s="216" t="s">
        <v>1</v>
      </c>
      <c r="I261" s="218"/>
      <c r="J261" s="214"/>
      <c r="K261" s="214"/>
      <c r="L261" s="219"/>
      <c r="M261" s="220"/>
      <c r="N261" s="221"/>
      <c r="O261" s="221"/>
      <c r="P261" s="221"/>
      <c r="Q261" s="221"/>
      <c r="R261" s="221"/>
      <c r="S261" s="221"/>
      <c r="T261" s="222"/>
      <c r="AT261" s="223" t="s">
        <v>131</v>
      </c>
      <c r="AU261" s="223" t="s">
        <v>84</v>
      </c>
      <c r="AV261" s="13" t="s">
        <v>82</v>
      </c>
      <c r="AW261" s="13" t="s">
        <v>32</v>
      </c>
      <c r="AX261" s="13" t="s">
        <v>77</v>
      </c>
      <c r="AY261" s="223" t="s">
        <v>122</v>
      </c>
    </row>
    <row r="262" spans="1:65" s="14" customFormat="1" ht="11.25">
      <c r="B262" s="224"/>
      <c r="C262" s="225"/>
      <c r="D262" s="215" t="s">
        <v>131</v>
      </c>
      <c r="E262" s="226" t="s">
        <v>1</v>
      </c>
      <c r="F262" s="227" t="s">
        <v>311</v>
      </c>
      <c r="G262" s="225"/>
      <c r="H262" s="228">
        <v>4.6399999999999997</v>
      </c>
      <c r="I262" s="229"/>
      <c r="J262" s="225"/>
      <c r="K262" s="225"/>
      <c r="L262" s="230"/>
      <c r="M262" s="231"/>
      <c r="N262" s="232"/>
      <c r="O262" s="232"/>
      <c r="P262" s="232"/>
      <c r="Q262" s="232"/>
      <c r="R262" s="232"/>
      <c r="S262" s="232"/>
      <c r="T262" s="233"/>
      <c r="AT262" s="234" t="s">
        <v>131</v>
      </c>
      <c r="AU262" s="234" t="s">
        <v>84</v>
      </c>
      <c r="AV262" s="14" t="s">
        <v>84</v>
      </c>
      <c r="AW262" s="14" t="s">
        <v>32</v>
      </c>
      <c r="AX262" s="14" t="s">
        <v>77</v>
      </c>
      <c r="AY262" s="234" t="s">
        <v>122</v>
      </c>
    </row>
    <row r="263" spans="1:65" s="13" customFormat="1" ht="11.25">
      <c r="B263" s="213"/>
      <c r="C263" s="214"/>
      <c r="D263" s="215" t="s">
        <v>131</v>
      </c>
      <c r="E263" s="216" t="s">
        <v>1</v>
      </c>
      <c r="F263" s="217" t="s">
        <v>351</v>
      </c>
      <c r="G263" s="214"/>
      <c r="H263" s="216" t="s">
        <v>1</v>
      </c>
      <c r="I263" s="218"/>
      <c r="J263" s="214"/>
      <c r="K263" s="214"/>
      <c r="L263" s="219"/>
      <c r="M263" s="220"/>
      <c r="N263" s="221"/>
      <c r="O263" s="221"/>
      <c r="P263" s="221"/>
      <c r="Q263" s="221"/>
      <c r="R263" s="221"/>
      <c r="S263" s="221"/>
      <c r="T263" s="222"/>
      <c r="AT263" s="223" t="s">
        <v>131</v>
      </c>
      <c r="AU263" s="223" t="s">
        <v>84</v>
      </c>
      <c r="AV263" s="13" t="s">
        <v>82</v>
      </c>
      <c r="AW263" s="13" t="s">
        <v>32</v>
      </c>
      <c r="AX263" s="13" t="s">
        <v>77</v>
      </c>
      <c r="AY263" s="223" t="s">
        <v>122</v>
      </c>
    </row>
    <row r="264" spans="1:65" s="14" customFormat="1" ht="11.25">
      <c r="B264" s="224"/>
      <c r="C264" s="225"/>
      <c r="D264" s="215" t="s">
        <v>131</v>
      </c>
      <c r="E264" s="226" t="s">
        <v>1</v>
      </c>
      <c r="F264" s="227" t="s">
        <v>129</v>
      </c>
      <c r="G264" s="225"/>
      <c r="H264" s="228">
        <v>4</v>
      </c>
      <c r="I264" s="229"/>
      <c r="J264" s="225"/>
      <c r="K264" s="225"/>
      <c r="L264" s="230"/>
      <c r="M264" s="231"/>
      <c r="N264" s="232"/>
      <c r="O264" s="232"/>
      <c r="P264" s="232"/>
      <c r="Q264" s="232"/>
      <c r="R264" s="232"/>
      <c r="S264" s="232"/>
      <c r="T264" s="233"/>
      <c r="AT264" s="234" t="s">
        <v>131</v>
      </c>
      <c r="AU264" s="234" t="s">
        <v>84</v>
      </c>
      <c r="AV264" s="14" t="s">
        <v>84</v>
      </c>
      <c r="AW264" s="14" t="s">
        <v>32</v>
      </c>
      <c r="AX264" s="14" t="s">
        <v>77</v>
      </c>
      <c r="AY264" s="234" t="s">
        <v>122</v>
      </c>
    </row>
    <row r="265" spans="1:65" s="15" customFormat="1" ht="11.25">
      <c r="B265" s="235"/>
      <c r="C265" s="236"/>
      <c r="D265" s="215" t="s">
        <v>131</v>
      </c>
      <c r="E265" s="237" t="s">
        <v>1</v>
      </c>
      <c r="F265" s="238" t="s">
        <v>134</v>
      </c>
      <c r="G265" s="236"/>
      <c r="H265" s="239">
        <v>41.13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AT265" s="245" t="s">
        <v>131</v>
      </c>
      <c r="AU265" s="245" t="s">
        <v>84</v>
      </c>
      <c r="AV265" s="15" t="s">
        <v>129</v>
      </c>
      <c r="AW265" s="15" t="s">
        <v>32</v>
      </c>
      <c r="AX265" s="15" t="s">
        <v>82</v>
      </c>
      <c r="AY265" s="245" t="s">
        <v>122</v>
      </c>
    </row>
    <row r="266" spans="1:65" s="2" customFormat="1" ht="21.75" customHeight="1">
      <c r="A266" s="34"/>
      <c r="B266" s="35"/>
      <c r="C266" s="199" t="s">
        <v>352</v>
      </c>
      <c r="D266" s="199" t="s">
        <v>125</v>
      </c>
      <c r="E266" s="200" t="s">
        <v>353</v>
      </c>
      <c r="F266" s="201" t="s">
        <v>354</v>
      </c>
      <c r="G266" s="202" t="s">
        <v>128</v>
      </c>
      <c r="H266" s="203">
        <v>4</v>
      </c>
      <c r="I266" s="204"/>
      <c r="J266" s="205">
        <f>ROUND(I266*H266,2)</f>
        <v>0</v>
      </c>
      <c r="K266" s="206"/>
      <c r="L266" s="39"/>
      <c r="M266" s="207" t="s">
        <v>1</v>
      </c>
      <c r="N266" s="208" t="s">
        <v>42</v>
      </c>
      <c r="O266" s="71"/>
      <c r="P266" s="209">
        <f>O266*H266</f>
        <v>0</v>
      </c>
      <c r="Q266" s="209">
        <v>0</v>
      </c>
      <c r="R266" s="209">
        <f>Q266*H266</f>
        <v>0</v>
      </c>
      <c r="S266" s="209">
        <v>0</v>
      </c>
      <c r="T266" s="210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1" t="s">
        <v>216</v>
      </c>
      <c r="AT266" s="211" t="s">
        <v>125</v>
      </c>
      <c r="AU266" s="211" t="s">
        <v>84</v>
      </c>
      <c r="AY266" s="17" t="s">
        <v>122</v>
      </c>
      <c r="BE266" s="212">
        <f>IF(N266="základní",J266,0)</f>
        <v>0</v>
      </c>
      <c r="BF266" s="212">
        <f>IF(N266="snížená",J266,0)</f>
        <v>0</v>
      </c>
      <c r="BG266" s="212">
        <f>IF(N266="zákl. přenesená",J266,0)</f>
        <v>0</v>
      </c>
      <c r="BH266" s="212">
        <f>IF(N266="sníž. přenesená",J266,0)</f>
        <v>0</v>
      </c>
      <c r="BI266" s="212">
        <f>IF(N266="nulová",J266,0)</f>
        <v>0</v>
      </c>
      <c r="BJ266" s="17" t="s">
        <v>82</v>
      </c>
      <c r="BK266" s="212">
        <f>ROUND(I266*H266,2)</f>
        <v>0</v>
      </c>
      <c r="BL266" s="17" t="s">
        <v>216</v>
      </c>
      <c r="BM266" s="211" t="s">
        <v>355</v>
      </c>
    </row>
    <row r="267" spans="1:65" s="12" customFormat="1" ht="22.9" customHeight="1">
      <c r="B267" s="183"/>
      <c r="C267" s="184"/>
      <c r="D267" s="185" t="s">
        <v>76</v>
      </c>
      <c r="E267" s="197" t="s">
        <v>356</v>
      </c>
      <c r="F267" s="197" t="s">
        <v>357</v>
      </c>
      <c r="G267" s="184"/>
      <c r="H267" s="184"/>
      <c r="I267" s="187"/>
      <c r="J267" s="198">
        <f>BK267</f>
        <v>0</v>
      </c>
      <c r="K267" s="184"/>
      <c r="L267" s="189"/>
      <c r="M267" s="190"/>
      <c r="N267" s="191"/>
      <c r="O267" s="191"/>
      <c r="P267" s="192">
        <f>SUM(P268:P276)</f>
        <v>0</v>
      </c>
      <c r="Q267" s="191"/>
      <c r="R267" s="192">
        <f>SUM(R268:R276)</f>
        <v>1.1801549999999998</v>
      </c>
      <c r="S267" s="191"/>
      <c r="T267" s="193">
        <f>SUM(T268:T276)</f>
        <v>1.3900000000000001</v>
      </c>
      <c r="AR267" s="194" t="s">
        <v>84</v>
      </c>
      <c r="AT267" s="195" t="s">
        <v>76</v>
      </c>
      <c r="AU267" s="195" t="s">
        <v>82</v>
      </c>
      <c r="AY267" s="194" t="s">
        <v>122</v>
      </c>
      <c r="BK267" s="196">
        <f>SUM(BK268:BK276)</f>
        <v>0</v>
      </c>
    </row>
    <row r="268" spans="1:65" s="2" customFormat="1" ht="16.5" customHeight="1">
      <c r="A268" s="34"/>
      <c r="B268" s="35"/>
      <c r="C268" s="199" t="s">
        <v>358</v>
      </c>
      <c r="D268" s="199" t="s">
        <v>125</v>
      </c>
      <c r="E268" s="200" t="s">
        <v>359</v>
      </c>
      <c r="F268" s="201" t="s">
        <v>360</v>
      </c>
      <c r="G268" s="202" t="s">
        <v>361</v>
      </c>
      <c r="H268" s="203">
        <v>1</v>
      </c>
      <c r="I268" s="204"/>
      <c r="J268" s="205">
        <f t="shared" ref="J268:J276" si="0">ROUND(I268*H268,2)</f>
        <v>0</v>
      </c>
      <c r="K268" s="206"/>
      <c r="L268" s="39"/>
      <c r="M268" s="207" t="s">
        <v>1</v>
      </c>
      <c r="N268" s="208" t="s">
        <v>42</v>
      </c>
      <c r="O268" s="71"/>
      <c r="P268" s="209">
        <f t="shared" ref="P268:P276" si="1">O268*H268</f>
        <v>0</v>
      </c>
      <c r="Q268" s="209">
        <v>4.0000000000000003E-5</v>
      </c>
      <c r="R268" s="209">
        <f t="shared" ref="R268:R276" si="2">Q268*H268</f>
        <v>4.0000000000000003E-5</v>
      </c>
      <c r="S268" s="209">
        <v>0</v>
      </c>
      <c r="T268" s="210">
        <f t="shared" ref="T268:T276" si="3"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1" t="s">
        <v>216</v>
      </c>
      <c r="AT268" s="211" t="s">
        <v>125</v>
      </c>
      <c r="AU268" s="211" t="s">
        <v>84</v>
      </c>
      <c r="AY268" s="17" t="s">
        <v>122</v>
      </c>
      <c r="BE268" s="212">
        <f t="shared" ref="BE268:BE276" si="4">IF(N268="základní",J268,0)</f>
        <v>0</v>
      </c>
      <c r="BF268" s="212">
        <f t="shared" ref="BF268:BF276" si="5">IF(N268="snížená",J268,0)</f>
        <v>0</v>
      </c>
      <c r="BG268" s="212">
        <f t="shared" ref="BG268:BG276" si="6">IF(N268="zákl. přenesená",J268,0)</f>
        <v>0</v>
      </c>
      <c r="BH268" s="212">
        <f t="shared" ref="BH268:BH276" si="7">IF(N268="sníž. přenesená",J268,0)</f>
        <v>0</v>
      </c>
      <c r="BI268" s="212">
        <f t="shared" ref="BI268:BI276" si="8">IF(N268="nulová",J268,0)</f>
        <v>0</v>
      </c>
      <c r="BJ268" s="17" t="s">
        <v>82</v>
      </c>
      <c r="BK268" s="212">
        <f t="shared" ref="BK268:BK276" si="9">ROUND(I268*H268,2)</f>
        <v>0</v>
      </c>
      <c r="BL268" s="17" t="s">
        <v>216</v>
      </c>
      <c r="BM268" s="211" t="s">
        <v>362</v>
      </c>
    </row>
    <row r="269" spans="1:65" s="2" customFormat="1" ht="16.5" customHeight="1">
      <c r="A269" s="34"/>
      <c r="B269" s="35"/>
      <c r="C269" s="199" t="s">
        <v>363</v>
      </c>
      <c r="D269" s="199" t="s">
        <v>125</v>
      </c>
      <c r="E269" s="200" t="s">
        <v>364</v>
      </c>
      <c r="F269" s="201" t="s">
        <v>365</v>
      </c>
      <c r="G269" s="202" t="s">
        <v>153</v>
      </c>
      <c r="H269" s="203">
        <v>69.5</v>
      </c>
      <c r="I269" s="204"/>
      <c r="J269" s="205">
        <f t="shared" si="0"/>
        <v>0</v>
      </c>
      <c r="K269" s="206"/>
      <c r="L269" s="39"/>
      <c r="M269" s="207" t="s">
        <v>1</v>
      </c>
      <c r="N269" s="208" t="s">
        <v>42</v>
      </c>
      <c r="O269" s="71"/>
      <c r="P269" s="209">
        <f t="shared" si="1"/>
        <v>0</v>
      </c>
      <c r="Q269" s="209">
        <v>0</v>
      </c>
      <c r="R269" s="209">
        <f t="shared" si="2"/>
        <v>0</v>
      </c>
      <c r="S269" s="209">
        <v>0.02</v>
      </c>
      <c r="T269" s="210">
        <f t="shared" si="3"/>
        <v>1.3900000000000001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11" t="s">
        <v>216</v>
      </c>
      <c r="AT269" s="211" t="s">
        <v>125</v>
      </c>
      <c r="AU269" s="211" t="s">
        <v>84</v>
      </c>
      <c r="AY269" s="17" t="s">
        <v>122</v>
      </c>
      <c r="BE269" s="212">
        <f t="shared" si="4"/>
        <v>0</v>
      </c>
      <c r="BF269" s="212">
        <f t="shared" si="5"/>
        <v>0</v>
      </c>
      <c r="BG269" s="212">
        <f t="shared" si="6"/>
        <v>0</v>
      </c>
      <c r="BH269" s="212">
        <f t="shared" si="7"/>
        <v>0</v>
      </c>
      <c r="BI269" s="212">
        <f t="shared" si="8"/>
        <v>0</v>
      </c>
      <c r="BJ269" s="17" t="s">
        <v>82</v>
      </c>
      <c r="BK269" s="212">
        <f t="shared" si="9"/>
        <v>0</v>
      </c>
      <c r="BL269" s="17" t="s">
        <v>216</v>
      </c>
      <c r="BM269" s="211" t="s">
        <v>366</v>
      </c>
    </row>
    <row r="270" spans="1:65" s="2" customFormat="1" ht="21.75" customHeight="1">
      <c r="A270" s="34"/>
      <c r="B270" s="35"/>
      <c r="C270" s="199" t="s">
        <v>367</v>
      </c>
      <c r="D270" s="199" t="s">
        <v>125</v>
      </c>
      <c r="E270" s="200" t="s">
        <v>368</v>
      </c>
      <c r="F270" s="201" t="s">
        <v>369</v>
      </c>
      <c r="G270" s="202" t="s">
        <v>153</v>
      </c>
      <c r="H270" s="203">
        <v>69.5</v>
      </c>
      <c r="I270" s="204"/>
      <c r="J270" s="205">
        <f t="shared" si="0"/>
        <v>0</v>
      </c>
      <c r="K270" s="206"/>
      <c r="L270" s="39"/>
      <c r="M270" s="207" t="s">
        <v>1</v>
      </c>
      <c r="N270" s="208" t="s">
        <v>42</v>
      </c>
      <c r="O270" s="71"/>
      <c r="P270" s="209">
        <f t="shared" si="1"/>
        <v>0</v>
      </c>
      <c r="Q270" s="209">
        <v>1.0630000000000001E-2</v>
      </c>
      <c r="R270" s="209">
        <f t="shared" si="2"/>
        <v>0.73878500000000003</v>
      </c>
      <c r="S270" s="209">
        <v>0</v>
      </c>
      <c r="T270" s="210">
        <f t="shared" si="3"/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11" t="s">
        <v>216</v>
      </c>
      <c r="AT270" s="211" t="s">
        <v>125</v>
      </c>
      <c r="AU270" s="211" t="s">
        <v>84</v>
      </c>
      <c r="AY270" s="17" t="s">
        <v>122</v>
      </c>
      <c r="BE270" s="212">
        <f t="shared" si="4"/>
        <v>0</v>
      </c>
      <c r="BF270" s="212">
        <f t="shared" si="5"/>
        <v>0</v>
      </c>
      <c r="BG270" s="212">
        <f t="shared" si="6"/>
        <v>0</v>
      </c>
      <c r="BH270" s="212">
        <f t="shared" si="7"/>
        <v>0</v>
      </c>
      <c r="BI270" s="212">
        <f t="shared" si="8"/>
        <v>0</v>
      </c>
      <c r="BJ270" s="17" t="s">
        <v>82</v>
      </c>
      <c r="BK270" s="212">
        <f t="shared" si="9"/>
        <v>0</v>
      </c>
      <c r="BL270" s="17" t="s">
        <v>216</v>
      </c>
      <c r="BM270" s="211" t="s">
        <v>370</v>
      </c>
    </row>
    <row r="271" spans="1:65" s="2" customFormat="1" ht="16.5" customHeight="1">
      <c r="A271" s="34"/>
      <c r="B271" s="35"/>
      <c r="C271" s="246" t="s">
        <v>371</v>
      </c>
      <c r="D271" s="246" t="s">
        <v>135</v>
      </c>
      <c r="E271" s="247" t="s">
        <v>372</v>
      </c>
      <c r="F271" s="248" t="s">
        <v>373</v>
      </c>
      <c r="G271" s="249" t="s">
        <v>153</v>
      </c>
      <c r="H271" s="250">
        <v>56</v>
      </c>
      <c r="I271" s="251"/>
      <c r="J271" s="252">
        <f t="shared" si="0"/>
        <v>0</v>
      </c>
      <c r="K271" s="253"/>
      <c r="L271" s="254"/>
      <c r="M271" s="255" t="s">
        <v>1</v>
      </c>
      <c r="N271" s="256" t="s">
        <v>42</v>
      </c>
      <c r="O271" s="71"/>
      <c r="P271" s="209">
        <f t="shared" si="1"/>
        <v>0</v>
      </c>
      <c r="Q271" s="209">
        <v>7.3099999999999997E-3</v>
      </c>
      <c r="R271" s="209">
        <f t="shared" si="2"/>
        <v>0.40936</v>
      </c>
      <c r="S271" s="209">
        <v>0</v>
      </c>
      <c r="T271" s="210">
        <f t="shared" si="3"/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11" t="s">
        <v>271</v>
      </c>
      <c r="AT271" s="211" t="s">
        <v>135</v>
      </c>
      <c r="AU271" s="211" t="s">
        <v>84</v>
      </c>
      <c r="AY271" s="17" t="s">
        <v>122</v>
      </c>
      <c r="BE271" s="212">
        <f t="shared" si="4"/>
        <v>0</v>
      </c>
      <c r="BF271" s="212">
        <f t="shared" si="5"/>
        <v>0</v>
      </c>
      <c r="BG271" s="212">
        <f t="shared" si="6"/>
        <v>0</v>
      </c>
      <c r="BH271" s="212">
        <f t="shared" si="7"/>
        <v>0</v>
      </c>
      <c r="BI271" s="212">
        <f t="shared" si="8"/>
        <v>0</v>
      </c>
      <c r="BJ271" s="17" t="s">
        <v>82</v>
      </c>
      <c r="BK271" s="212">
        <f t="shared" si="9"/>
        <v>0</v>
      </c>
      <c r="BL271" s="17" t="s">
        <v>216</v>
      </c>
      <c r="BM271" s="211" t="s">
        <v>374</v>
      </c>
    </row>
    <row r="272" spans="1:65" s="2" customFormat="1" ht="16.5" customHeight="1">
      <c r="A272" s="34"/>
      <c r="B272" s="35"/>
      <c r="C272" s="199" t="s">
        <v>375</v>
      </c>
      <c r="D272" s="199" t="s">
        <v>125</v>
      </c>
      <c r="E272" s="200" t="s">
        <v>376</v>
      </c>
      <c r="F272" s="201" t="s">
        <v>377</v>
      </c>
      <c r="G272" s="202" t="s">
        <v>153</v>
      </c>
      <c r="H272" s="203">
        <v>69.5</v>
      </c>
      <c r="I272" s="204"/>
      <c r="J272" s="205">
        <f t="shared" si="0"/>
        <v>0</v>
      </c>
      <c r="K272" s="206"/>
      <c r="L272" s="39"/>
      <c r="M272" s="207" t="s">
        <v>1</v>
      </c>
      <c r="N272" s="208" t="s">
        <v>42</v>
      </c>
      <c r="O272" s="71"/>
      <c r="P272" s="209">
        <f t="shared" si="1"/>
        <v>0</v>
      </c>
      <c r="Q272" s="209">
        <v>1.6000000000000001E-4</v>
      </c>
      <c r="R272" s="209">
        <f t="shared" si="2"/>
        <v>1.1120000000000001E-2</v>
      </c>
      <c r="S272" s="209">
        <v>0</v>
      </c>
      <c r="T272" s="210">
        <f t="shared" si="3"/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11" t="s">
        <v>216</v>
      </c>
      <c r="AT272" s="211" t="s">
        <v>125</v>
      </c>
      <c r="AU272" s="211" t="s">
        <v>84</v>
      </c>
      <c r="AY272" s="17" t="s">
        <v>122</v>
      </c>
      <c r="BE272" s="212">
        <f t="shared" si="4"/>
        <v>0</v>
      </c>
      <c r="BF272" s="212">
        <f t="shared" si="5"/>
        <v>0</v>
      </c>
      <c r="BG272" s="212">
        <f t="shared" si="6"/>
        <v>0</v>
      </c>
      <c r="BH272" s="212">
        <f t="shared" si="7"/>
        <v>0</v>
      </c>
      <c r="BI272" s="212">
        <f t="shared" si="8"/>
        <v>0</v>
      </c>
      <c r="BJ272" s="17" t="s">
        <v>82</v>
      </c>
      <c r="BK272" s="212">
        <f t="shared" si="9"/>
        <v>0</v>
      </c>
      <c r="BL272" s="17" t="s">
        <v>216</v>
      </c>
      <c r="BM272" s="211" t="s">
        <v>378</v>
      </c>
    </row>
    <row r="273" spans="1:65" s="2" customFormat="1" ht="16.5" customHeight="1">
      <c r="A273" s="34"/>
      <c r="B273" s="35"/>
      <c r="C273" s="199" t="s">
        <v>379</v>
      </c>
      <c r="D273" s="199" t="s">
        <v>125</v>
      </c>
      <c r="E273" s="200" t="s">
        <v>380</v>
      </c>
      <c r="F273" s="201" t="s">
        <v>381</v>
      </c>
      <c r="G273" s="202" t="s">
        <v>153</v>
      </c>
      <c r="H273" s="203">
        <v>69.5</v>
      </c>
      <c r="I273" s="204"/>
      <c r="J273" s="205">
        <f t="shared" si="0"/>
        <v>0</v>
      </c>
      <c r="K273" s="206"/>
      <c r="L273" s="39"/>
      <c r="M273" s="207" t="s">
        <v>1</v>
      </c>
      <c r="N273" s="208" t="s">
        <v>42</v>
      </c>
      <c r="O273" s="71"/>
      <c r="P273" s="209">
        <f t="shared" si="1"/>
        <v>0</v>
      </c>
      <c r="Q273" s="209">
        <v>1.9000000000000001E-4</v>
      </c>
      <c r="R273" s="209">
        <f t="shared" si="2"/>
        <v>1.3205000000000001E-2</v>
      </c>
      <c r="S273" s="209">
        <v>0</v>
      </c>
      <c r="T273" s="210">
        <f t="shared" si="3"/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11" t="s">
        <v>216</v>
      </c>
      <c r="AT273" s="211" t="s">
        <v>125</v>
      </c>
      <c r="AU273" s="211" t="s">
        <v>84</v>
      </c>
      <c r="AY273" s="17" t="s">
        <v>122</v>
      </c>
      <c r="BE273" s="212">
        <f t="shared" si="4"/>
        <v>0</v>
      </c>
      <c r="BF273" s="212">
        <f t="shared" si="5"/>
        <v>0</v>
      </c>
      <c r="BG273" s="212">
        <f t="shared" si="6"/>
        <v>0</v>
      </c>
      <c r="BH273" s="212">
        <f t="shared" si="7"/>
        <v>0</v>
      </c>
      <c r="BI273" s="212">
        <f t="shared" si="8"/>
        <v>0</v>
      </c>
      <c r="BJ273" s="17" t="s">
        <v>82</v>
      </c>
      <c r="BK273" s="212">
        <f t="shared" si="9"/>
        <v>0</v>
      </c>
      <c r="BL273" s="17" t="s">
        <v>216</v>
      </c>
      <c r="BM273" s="211" t="s">
        <v>382</v>
      </c>
    </row>
    <row r="274" spans="1:65" s="2" customFormat="1" ht="16.5" customHeight="1">
      <c r="A274" s="34"/>
      <c r="B274" s="35"/>
      <c r="C274" s="199" t="s">
        <v>383</v>
      </c>
      <c r="D274" s="199" t="s">
        <v>125</v>
      </c>
      <c r="E274" s="200" t="s">
        <v>384</v>
      </c>
      <c r="F274" s="201" t="s">
        <v>385</v>
      </c>
      <c r="G274" s="202" t="s">
        <v>153</v>
      </c>
      <c r="H274" s="203">
        <v>69.5</v>
      </c>
      <c r="I274" s="204"/>
      <c r="J274" s="205">
        <f t="shared" si="0"/>
        <v>0</v>
      </c>
      <c r="K274" s="206"/>
      <c r="L274" s="39"/>
      <c r="M274" s="207" t="s">
        <v>1</v>
      </c>
      <c r="N274" s="208" t="s">
        <v>42</v>
      </c>
      <c r="O274" s="71"/>
      <c r="P274" s="209">
        <f t="shared" si="1"/>
        <v>0</v>
      </c>
      <c r="Q274" s="209">
        <v>1.0000000000000001E-5</v>
      </c>
      <c r="R274" s="209">
        <f t="shared" si="2"/>
        <v>6.9500000000000009E-4</v>
      </c>
      <c r="S274" s="209">
        <v>0</v>
      </c>
      <c r="T274" s="210">
        <f t="shared" si="3"/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11" t="s">
        <v>216</v>
      </c>
      <c r="AT274" s="211" t="s">
        <v>125</v>
      </c>
      <c r="AU274" s="211" t="s">
        <v>84</v>
      </c>
      <c r="AY274" s="17" t="s">
        <v>122</v>
      </c>
      <c r="BE274" s="212">
        <f t="shared" si="4"/>
        <v>0</v>
      </c>
      <c r="BF274" s="212">
        <f t="shared" si="5"/>
        <v>0</v>
      </c>
      <c r="BG274" s="212">
        <f t="shared" si="6"/>
        <v>0</v>
      </c>
      <c r="BH274" s="212">
        <f t="shared" si="7"/>
        <v>0</v>
      </c>
      <c r="BI274" s="212">
        <f t="shared" si="8"/>
        <v>0</v>
      </c>
      <c r="BJ274" s="17" t="s">
        <v>82</v>
      </c>
      <c r="BK274" s="212">
        <f t="shared" si="9"/>
        <v>0</v>
      </c>
      <c r="BL274" s="17" t="s">
        <v>216</v>
      </c>
      <c r="BM274" s="211" t="s">
        <v>386</v>
      </c>
    </row>
    <row r="275" spans="1:65" s="2" customFormat="1" ht="16.5" customHeight="1">
      <c r="A275" s="34"/>
      <c r="B275" s="35"/>
      <c r="C275" s="199" t="s">
        <v>387</v>
      </c>
      <c r="D275" s="199" t="s">
        <v>125</v>
      </c>
      <c r="E275" s="200" t="s">
        <v>388</v>
      </c>
      <c r="F275" s="201" t="s">
        <v>389</v>
      </c>
      <c r="G275" s="202" t="s">
        <v>153</v>
      </c>
      <c r="H275" s="203">
        <v>69.5</v>
      </c>
      <c r="I275" s="204"/>
      <c r="J275" s="205">
        <f t="shared" si="0"/>
        <v>0</v>
      </c>
      <c r="K275" s="206"/>
      <c r="L275" s="39"/>
      <c r="M275" s="207" t="s">
        <v>1</v>
      </c>
      <c r="N275" s="208" t="s">
        <v>42</v>
      </c>
      <c r="O275" s="71"/>
      <c r="P275" s="209">
        <f t="shared" si="1"/>
        <v>0</v>
      </c>
      <c r="Q275" s="209">
        <v>1E-4</v>
      </c>
      <c r="R275" s="209">
        <f t="shared" si="2"/>
        <v>6.9500000000000004E-3</v>
      </c>
      <c r="S275" s="209">
        <v>0</v>
      </c>
      <c r="T275" s="210">
        <f t="shared" si="3"/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11" t="s">
        <v>216</v>
      </c>
      <c r="AT275" s="211" t="s">
        <v>125</v>
      </c>
      <c r="AU275" s="211" t="s">
        <v>84</v>
      </c>
      <c r="AY275" s="17" t="s">
        <v>122</v>
      </c>
      <c r="BE275" s="212">
        <f t="shared" si="4"/>
        <v>0</v>
      </c>
      <c r="BF275" s="212">
        <f t="shared" si="5"/>
        <v>0</v>
      </c>
      <c r="BG275" s="212">
        <f t="shared" si="6"/>
        <v>0</v>
      </c>
      <c r="BH275" s="212">
        <f t="shared" si="7"/>
        <v>0</v>
      </c>
      <c r="BI275" s="212">
        <f t="shared" si="8"/>
        <v>0</v>
      </c>
      <c r="BJ275" s="17" t="s">
        <v>82</v>
      </c>
      <c r="BK275" s="212">
        <f t="shared" si="9"/>
        <v>0</v>
      </c>
      <c r="BL275" s="17" t="s">
        <v>216</v>
      </c>
      <c r="BM275" s="211" t="s">
        <v>390</v>
      </c>
    </row>
    <row r="276" spans="1:65" s="2" customFormat="1" ht="21.75" customHeight="1">
      <c r="A276" s="34"/>
      <c r="B276" s="35"/>
      <c r="C276" s="199" t="s">
        <v>391</v>
      </c>
      <c r="D276" s="199" t="s">
        <v>125</v>
      </c>
      <c r="E276" s="200" t="s">
        <v>392</v>
      </c>
      <c r="F276" s="201" t="s">
        <v>393</v>
      </c>
      <c r="G276" s="202" t="s">
        <v>128</v>
      </c>
      <c r="H276" s="203">
        <v>1.18</v>
      </c>
      <c r="I276" s="204"/>
      <c r="J276" s="205">
        <f t="shared" si="0"/>
        <v>0</v>
      </c>
      <c r="K276" s="206"/>
      <c r="L276" s="39"/>
      <c r="M276" s="207" t="s">
        <v>1</v>
      </c>
      <c r="N276" s="208" t="s">
        <v>42</v>
      </c>
      <c r="O276" s="71"/>
      <c r="P276" s="209">
        <f t="shared" si="1"/>
        <v>0</v>
      </c>
      <c r="Q276" s="209">
        <v>0</v>
      </c>
      <c r="R276" s="209">
        <f t="shared" si="2"/>
        <v>0</v>
      </c>
      <c r="S276" s="209">
        <v>0</v>
      </c>
      <c r="T276" s="210">
        <f t="shared" si="3"/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11" t="s">
        <v>216</v>
      </c>
      <c r="AT276" s="211" t="s">
        <v>125</v>
      </c>
      <c r="AU276" s="211" t="s">
        <v>84</v>
      </c>
      <c r="AY276" s="17" t="s">
        <v>122</v>
      </c>
      <c r="BE276" s="212">
        <f t="shared" si="4"/>
        <v>0</v>
      </c>
      <c r="BF276" s="212">
        <f t="shared" si="5"/>
        <v>0</v>
      </c>
      <c r="BG276" s="212">
        <f t="shared" si="6"/>
        <v>0</v>
      </c>
      <c r="BH276" s="212">
        <f t="shared" si="7"/>
        <v>0</v>
      </c>
      <c r="BI276" s="212">
        <f t="shared" si="8"/>
        <v>0</v>
      </c>
      <c r="BJ276" s="17" t="s">
        <v>82</v>
      </c>
      <c r="BK276" s="212">
        <f t="shared" si="9"/>
        <v>0</v>
      </c>
      <c r="BL276" s="17" t="s">
        <v>216</v>
      </c>
      <c r="BM276" s="211" t="s">
        <v>394</v>
      </c>
    </row>
    <row r="277" spans="1:65" s="12" customFormat="1" ht="22.9" customHeight="1">
      <c r="B277" s="183"/>
      <c r="C277" s="184"/>
      <c r="D277" s="185" t="s">
        <v>76</v>
      </c>
      <c r="E277" s="197" t="s">
        <v>395</v>
      </c>
      <c r="F277" s="197" t="s">
        <v>396</v>
      </c>
      <c r="G277" s="184"/>
      <c r="H277" s="184"/>
      <c r="I277" s="187"/>
      <c r="J277" s="198">
        <f>BK277</f>
        <v>0</v>
      </c>
      <c r="K277" s="184"/>
      <c r="L277" s="189"/>
      <c r="M277" s="190"/>
      <c r="N277" s="191"/>
      <c r="O277" s="191"/>
      <c r="P277" s="192">
        <f>SUM(P278:P284)</f>
        <v>0</v>
      </c>
      <c r="Q277" s="191"/>
      <c r="R277" s="192">
        <f>SUM(R278:R284)</f>
        <v>6.9150000000000003E-2</v>
      </c>
      <c r="S277" s="191"/>
      <c r="T277" s="193">
        <f>SUM(T278:T284)</f>
        <v>0.34750000000000003</v>
      </c>
      <c r="AR277" s="194" t="s">
        <v>84</v>
      </c>
      <c r="AT277" s="195" t="s">
        <v>76</v>
      </c>
      <c r="AU277" s="195" t="s">
        <v>82</v>
      </c>
      <c r="AY277" s="194" t="s">
        <v>122</v>
      </c>
      <c r="BK277" s="196">
        <f>SUM(BK278:BK284)</f>
        <v>0</v>
      </c>
    </row>
    <row r="278" spans="1:65" s="2" customFormat="1" ht="21.75" customHeight="1">
      <c r="A278" s="34"/>
      <c r="B278" s="35"/>
      <c r="C278" s="199" t="s">
        <v>397</v>
      </c>
      <c r="D278" s="199" t="s">
        <v>125</v>
      </c>
      <c r="E278" s="200" t="s">
        <v>398</v>
      </c>
      <c r="F278" s="201" t="s">
        <v>399</v>
      </c>
      <c r="G278" s="202" t="s">
        <v>153</v>
      </c>
      <c r="H278" s="203">
        <v>139</v>
      </c>
      <c r="I278" s="204"/>
      <c r="J278" s="205">
        <f>ROUND(I278*H278,2)</f>
        <v>0</v>
      </c>
      <c r="K278" s="206"/>
      <c r="L278" s="39"/>
      <c r="M278" s="207" t="s">
        <v>1</v>
      </c>
      <c r="N278" s="208" t="s">
        <v>42</v>
      </c>
      <c r="O278" s="71"/>
      <c r="P278" s="209">
        <f>O278*H278</f>
        <v>0</v>
      </c>
      <c r="Q278" s="209">
        <v>0</v>
      </c>
      <c r="R278" s="209">
        <f>Q278*H278</f>
        <v>0</v>
      </c>
      <c r="S278" s="209">
        <v>2.5000000000000001E-3</v>
      </c>
      <c r="T278" s="210">
        <f>S278*H278</f>
        <v>0.34750000000000003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1" t="s">
        <v>216</v>
      </c>
      <c r="AT278" s="211" t="s">
        <v>125</v>
      </c>
      <c r="AU278" s="211" t="s">
        <v>84</v>
      </c>
      <c r="AY278" s="17" t="s">
        <v>122</v>
      </c>
      <c r="BE278" s="212">
        <f>IF(N278="základní",J278,0)</f>
        <v>0</v>
      </c>
      <c r="BF278" s="212">
        <f>IF(N278="snížená",J278,0)</f>
        <v>0</v>
      </c>
      <c r="BG278" s="212">
        <f>IF(N278="zákl. přenesená",J278,0)</f>
        <v>0</v>
      </c>
      <c r="BH278" s="212">
        <f>IF(N278="sníž. přenesená",J278,0)</f>
        <v>0</v>
      </c>
      <c r="BI278" s="212">
        <f>IF(N278="nulová",J278,0)</f>
        <v>0</v>
      </c>
      <c r="BJ278" s="17" t="s">
        <v>82</v>
      </c>
      <c r="BK278" s="212">
        <f>ROUND(I278*H278,2)</f>
        <v>0</v>
      </c>
      <c r="BL278" s="17" t="s">
        <v>216</v>
      </c>
      <c r="BM278" s="211" t="s">
        <v>400</v>
      </c>
    </row>
    <row r="279" spans="1:65" s="14" customFormat="1" ht="11.25">
      <c r="B279" s="224"/>
      <c r="C279" s="225"/>
      <c r="D279" s="215" t="s">
        <v>131</v>
      </c>
      <c r="E279" s="226" t="s">
        <v>1</v>
      </c>
      <c r="F279" s="227" t="s">
        <v>401</v>
      </c>
      <c r="G279" s="225"/>
      <c r="H279" s="228">
        <v>139</v>
      </c>
      <c r="I279" s="229"/>
      <c r="J279" s="225"/>
      <c r="K279" s="225"/>
      <c r="L279" s="230"/>
      <c r="M279" s="231"/>
      <c r="N279" s="232"/>
      <c r="O279" s="232"/>
      <c r="P279" s="232"/>
      <c r="Q279" s="232"/>
      <c r="R279" s="232"/>
      <c r="S279" s="232"/>
      <c r="T279" s="233"/>
      <c r="AT279" s="234" t="s">
        <v>131</v>
      </c>
      <c r="AU279" s="234" t="s">
        <v>84</v>
      </c>
      <c r="AV279" s="14" t="s">
        <v>84</v>
      </c>
      <c r="AW279" s="14" t="s">
        <v>32</v>
      </c>
      <c r="AX279" s="14" t="s">
        <v>77</v>
      </c>
      <c r="AY279" s="234" t="s">
        <v>122</v>
      </c>
    </row>
    <row r="280" spans="1:65" s="15" customFormat="1" ht="11.25">
      <c r="B280" s="235"/>
      <c r="C280" s="236"/>
      <c r="D280" s="215" t="s">
        <v>131</v>
      </c>
      <c r="E280" s="237" t="s">
        <v>1</v>
      </c>
      <c r="F280" s="238" t="s">
        <v>134</v>
      </c>
      <c r="G280" s="236"/>
      <c r="H280" s="239">
        <v>139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AT280" s="245" t="s">
        <v>131</v>
      </c>
      <c r="AU280" s="245" t="s">
        <v>84</v>
      </c>
      <c r="AV280" s="15" t="s">
        <v>129</v>
      </c>
      <c r="AW280" s="15" t="s">
        <v>32</v>
      </c>
      <c r="AX280" s="15" t="s">
        <v>82</v>
      </c>
      <c r="AY280" s="245" t="s">
        <v>122</v>
      </c>
    </row>
    <row r="281" spans="1:65" s="2" customFormat="1" ht="16.5" customHeight="1">
      <c r="A281" s="34"/>
      <c r="B281" s="35"/>
      <c r="C281" s="199" t="s">
        <v>402</v>
      </c>
      <c r="D281" s="199" t="s">
        <v>125</v>
      </c>
      <c r="E281" s="200" t="s">
        <v>403</v>
      </c>
      <c r="F281" s="201" t="s">
        <v>404</v>
      </c>
      <c r="G281" s="202" t="s">
        <v>153</v>
      </c>
      <c r="H281" s="203">
        <v>20</v>
      </c>
      <c r="I281" s="204"/>
      <c r="J281" s="205">
        <f>ROUND(I281*H281,2)</f>
        <v>0</v>
      </c>
      <c r="K281" s="206"/>
      <c r="L281" s="39"/>
      <c r="M281" s="207" t="s">
        <v>1</v>
      </c>
      <c r="N281" s="208" t="s">
        <v>42</v>
      </c>
      <c r="O281" s="71"/>
      <c r="P281" s="209">
        <f>O281*H281</f>
        <v>0</v>
      </c>
      <c r="Q281" s="209">
        <v>2.9999999999999997E-4</v>
      </c>
      <c r="R281" s="209">
        <f>Q281*H281</f>
        <v>5.9999999999999993E-3</v>
      </c>
      <c r="S281" s="209">
        <v>0</v>
      </c>
      <c r="T281" s="210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11" t="s">
        <v>216</v>
      </c>
      <c r="AT281" s="211" t="s">
        <v>125</v>
      </c>
      <c r="AU281" s="211" t="s">
        <v>84</v>
      </c>
      <c r="AY281" s="17" t="s">
        <v>122</v>
      </c>
      <c r="BE281" s="212">
        <f>IF(N281="základní",J281,0)</f>
        <v>0</v>
      </c>
      <c r="BF281" s="212">
        <f>IF(N281="snížená",J281,0)</f>
        <v>0</v>
      </c>
      <c r="BG281" s="212">
        <f>IF(N281="zákl. přenesená",J281,0)</f>
        <v>0</v>
      </c>
      <c r="BH281" s="212">
        <f>IF(N281="sníž. přenesená",J281,0)</f>
        <v>0</v>
      </c>
      <c r="BI281" s="212">
        <f>IF(N281="nulová",J281,0)</f>
        <v>0</v>
      </c>
      <c r="BJ281" s="17" t="s">
        <v>82</v>
      </c>
      <c r="BK281" s="212">
        <f>ROUND(I281*H281,2)</f>
        <v>0</v>
      </c>
      <c r="BL281" s="17" t="s">
        <v>216</v>
      </c>
      <c r="BM281" s="211" t="s">
        <v>405</v>
      </c>
    </row>
    <row r="282" spans="1:65" s="2" customFormat="1" ht="33" customHeight="1">
      <c r="A282" s="34"/>
      <c r="B282" s="35"/>
      <c r="C282" s="246" t="s">
        <v>406</v>
      </c>
      <c r="D282" s="246" t="s">
        <v>135</v>
      </c>
      <c r="E282" s="247" t="s">
        <v>407</v>
      </c>
      <c r="F282" s="248" t="s">
        <v>408</v>
      </c>
      <c r="G282" s="249" t="s">
        <v>153</v>
      </c>
      <c r="H282" s="250">
        <v>22</v>
      </c>
      <c r="I282" s="251"/>
      <c r="J282" s="252">
        <f>ROUND(I282*H282,2)</f>
        <v>0</v>
      </c>
      <c r="K282" s="253"/>
      <c r="L282" s="254"/>
      <c r="M282" s="255" t="s">
        <v>1</v>
      </c>
      <c r="N282" s="256" t="s">
        <v>42</v>
      </c>
      <c r="O282" s="71"/>
      <c r="P282" s="209">
        <f>O282*H282</f>
        <v>0</v>
      </c>
      <c r="Q282" s="209">
        <v>2.8700000000000002E-3</v>
      </c>
      <c r="R282" s="209">
        <f>Q282*H282</f>
        <v>6.3140000000000002E-2</v>
      </c>
      <c r="S282" s="209">
        <v>0</v>
      </c>
      <c r="T282" s="210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11" t="s">
        <v>271</v>
      </c>
      <c r="AT282" s="211" t="s">
        <v>135</v>
      </c>
      <c r="AU282" s="211" t="s">
        <v>84</v>
      </c>
      <c r="AY282" s="17" t="s">
        <v>122</v>
      </c>
      <c r="BE282" s="212">
        <f>IF(N282="základní",J282,0)</f>
        <v>0</v>
      </c>
      <c r="BF282" s="212">
        <f>IF(N282="snížená",J282,0)</f>
        <v>0</v>
      </c>
      <c r="BG282" s="212">
        <f>IF(N282="zákl. přenesená",J282,0)</f>
        <v>0</v>
      </c>
      <c r="BH282" s="212">
        <f>IF(N282="sníž. přenesená",J282,0)</f>
        <v>0</v>
      </c>
      <c r="BI282" s="212">
        <f>IF(N282="nulová",J282,0)</f>
        <v>0</v>
      </c>
      <c r="BJ282" s="17" t="s">
        <v>82</v>
      </c>
      <c r="BK282" s="212">
        <f>ROUND(I282*H282,2)</f>
        <v>0</v>
      </c>
      <c r="BL282" s="17" t="s">
        <v>216</v>
      </c>
      <c r="BM282" s="211" t="s">
        <v>409</v>
      </c>
    </row>
    <row r="283" spans="1:65" s="14" customFormat="1" ht="11.25">
      <c r="B283" s="224"/>
      <c r="C283" s="225"/>
      <c r="D283" s="215" t="s">
        <v>131</v>
      </c>
      <c r="E283" s="225"/>
      <c r="F283" s="227" t="s">
        <v>410</v>
      </c>
      <c r="G283" s="225"/>
      <c r="H283" s="228">
        <v>22</v>
      </c>
      <c r="I283" s="229"/>
      <c r="J283" s="225"/>
      <c r="K283" s="225"/>
      <c r="L283" s="230"/>
      <c r="M283" s="231"/>
      <c r="N283" s="232"/>
      <c r="O283" s="232"/>
      <c r="P283" s="232"/>
      <c r="Q283" s="232"/>
      <c r="R283" s="232"/>
      <c r="S283" s="232"/>
      <c r="T283" s="233"/>
      <c r="AT283" s="234" t="s">
        <v>131</v>
      </c>
      <c r="AU283" s="234" t="s">
        <v>84</v>
      </c>
      <c r="AV283" s="14" t="s">
        <v>84</v>
      </c>
      <c r="AW283" s="14" t="s">
        <v>4</v>
      </c>
      <c r="AX283" s="14" t="s">
        <v>82</v>
      </c>
      <c r="AY283" s="234" t="s">
        <v>122</v>
      </c>
    </row>
    <row r="284" spans="1:65" s="2" customFormat="1" ht="16.5" customHeight="1">
      <c r="A284" s="34"/>
      <c r="B284" s="35"/>
      <c r="C284" s="199" t="s">
        <v>411</v>
      </c>
      <c r="D284" s="199" t="s">
        <v>125</v>
      </c>
      <c r="E284" s="200" t="s">
        <v>412</v>
      </c>
      <c r="F284" s="201" t="s">
        <v>413</v>
      </c>
      <c r="G284" s="202" t="s">
        <v>414</v>
      </c>
      <c r="H284" s="203">
        <v>1</v>
      </c>
      <c r="I284" s="204"/>
      <c r="J284" s="205">
        <f>ROUND(I284*H284,2)</f>
        <v>0</v>
      </c>
      <c r="K284" s="206"/>
      <c r="L284" s="39"/>
      <c r="M284" s="207" t="s">
        <v>1</v>
      </c>
      <c r="N284" s="208" t="s">
        <v>42</v>
      </c>
      <c r="O284" s="71"/>
      <c r="P284" s="209">
        <f>O284*H284</f>
        <v>0</v>
      </c>
      <c r="Q284" s="209">
        <v>1.0000000000000001E-5</v>
      </c>
      <c r="R284" s="209">
        <f>Q284*H284</f>
        <v>1.0000000000000001E-5</v>
      </c>
      <c r="S284" s="209">
        <v>0</v>
      </c>
      <c r="T284" s="210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11" t="s">
        <v>216</v>
      </c>
      <c r="AT284" s="211" t="s">
        <v>125</v>
      </c>
      <c r="AU284" s="211" t="s">
        <v>84</v>
      </c>
      <c r="AY284" s="17" t="s">
        <v>122</v>
      </c>
      <c r="BE284" s="212">
        <f>IF(N284="základní",J284,0)</f>
        <v>0</v>
      </c>
      <c r="BF284" s="212">
        <f>IF(N284="snížená",J284,0)</f>
        <v>0</v>
      </c>
      <c r="BG284" s="212">
        <f>IF(N284="zákl. přenesená",J284,0)</f>
        <v>0</v>
      </c>
      <c r="BH284" s="212">
        <f>IF(N284="sníž. přenesená",J284,0)</f>
        <v>0</v>
      </c>
      <c r="BI284" s="212">
        <f>IF(N284="nulová",J284,0)</f>
        <v>0</v>
      </c>
      <c r="BJ284" s="17" t="s">
        <v>82</v>
      </c>
      <c r="BK284" s="212">
        <f>ROUND(I284*H284,2)</f>
        <v>0</v>
      </c>
      <c r="BL284" s="17" t="s">
        <v>216</v>
      </c>
      <c r="BM284" s="211" t="s">
        <v>415</v>
      </c>
    </row>
    <row r="285" spans="1:65" s="12" customFormat="1" ht="22.9" customHeight="1">
      <c r="B285" s="183"/>
      <c r="C285" s="184"/>
      <c r="D285" s="185" t="s">
        <v>76</v>
      </c>
      <c r="E285" s="197" t="s">
        <v>416</v>
      </c>
      <c r="F285" s="197" t="s">
        <v>417</v>
      </c>
      <c r="G285" s="184"/>
      <c r="H285" s="184"/>
      <c r="I285" s="187"/>
      <c r="J285" s="198">
        <f>BK285</f>
        <v>0</v>
      </c>
      <c r="K285" s="184"/>
      <c r="L285" s="189"/>
      <c r="M285" s="190"/>
      <c r="N285" s="191"/>
      <c r="O285" s="191"/>
      <c r="P285" s="192">
        <f>P286</f>
        <v>0</v>
      </c>
      <c r="Q285" s="191"/>
      <c r="R285" s="192">
        <f>R286</f>
        <v>0.74038804000000003</v>
      </c>
      <c r="S285" s="191"/>
      <c r="T285" s="193">
        <f>T286</f>
        <v>0</v>
      </c>
      <c r="AR285" s="194" t="s">
        <v>84</v>
      </c>
      <c r="AT285" s="195" t="s">
        <v>76</v>
      </c>
      <c r="AU285" s="195" t="s">
        <v>82</v>
      </c>
      <c r="AY285" s="194" t="s">
        <v>122</v>
      </c>
      <c r="BK285" s="196">
        <f>BK286</f>
        <v>0</v>
      </c>
    </row>
    <row r="286" spans="1:65" s="2" customFormat="1" ht="16.5" customHeight="1">
      <c r="A286" s="34"/>
      <c r="B286" s="35"/>
      <c r="C286" s="199" t="s">
        <v>418</v>
      </c>
      <c r="D286" s="199" t="s">
        <v>125</v>
      </c>
      <c r="E286" s="200" t="s">
        <v>419</v>
      </c>
      <c r="F286" s="201" t="s">
        <v>420</v>
      </c>
      <c r="G286" s="202" t="s">
        <v>153</v>
      </c>
      <c r="H286" s="203">
        <v>755.49800000000005</v>
      </c>
      <c r="I286" s="204"/>
      <c r="J286" s="205">
        <f>ROUND(I286*H286,2)</f>
        <v>0</v>
      </c>
      <c r="K286" s="206"/>
      <c r="L286" s="39"/>
      <c r="M286" s="207" t="s">
        <v>1</v>
      </c>
      <c r="N286" s="208" t="s">
        <v>42</v>
      </c>
      <c r="O286" s="71"/>
      <c r="P286" s="209">
        <f>O286*H286</f>
        <v>0</v>
      </c>
      <c r="Q286" s="209">
        <v>9.7999999999999997E-4</v>
      </c>
      <c r="R286" s="209">
        <f>Q286*H286</f>
        <v>0.74038804000000003</v>
      </c>
      <c r="S286" s="209">
        <v>0</v>
      </c>
      <c r="T286" s="210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11" t="s">
        <v>216</v>
      </c>
      <c r="AT286" s="211" t="s">
        <v>125</v>
      </c>
      <c r="AU286" s="211" t="s">
        <v>84</v>
      </c>
      <c r="AY286" s="17" t="s">
        <v>122</v>
      </c>
      <c r="BE286" s="212">
        <f>IF(N286="základní",J286,0)</f>
        <v>0</v>
      </c>
      <c r="BF286" s="212">
        <f>IF(N286="snížená",J286,0)</f>
        <v>0</v>
      </c>
      <c r="BG286" s="212">
        <f>IF(N286="zákl. přenesená",J286,0)</f>
        <v>0</v>
      </c>
      <c r="BH286" s="212">
        <f>IF(N286="sníž. přenesená",J286,0)</f>
        <v>0</v>
      </c>
      <c r="BI286" s="212">
        <f>IF(N286="nulová",J286,0)</f>
        <v>0</v>
      </c>
      <c r="BJ286" s="17" t="s">
        <v>82</v>
      </c>
      <c r="BK286" s="212">
        <f>ROUND(I286*H286,2)</f>
        <v>0</v>
      </c>
      <c r="BL286" s="17" t="s">
        <v>216</v>
      </c>
      <c r="BM286" s="211" t="s">
        <v>421</v>
      </c>
    </row>
    <row r="287" spans="1:65" s="12" customFormat="1" ht="22.9" customHeight="1">
      <c r="B287" s="183"/>
      <c r="C287" s="184"/>
      <c r="D287" s="185" t="s">
        <v>76</v>
      </c>
      <c r="E287" s="197" t="s">
        <v>422</v>
      </c>
      <c r="F287" s="197" t="s">
        <v>423</v>
      </c>
      <c r="G287" s="184"/>
      <c r="H287" s="184"/>
      <c r="I287" s="187"/>
      <c r="J287" s="198">
        <f>BK287</f>
        <v>0</v>
      </c>
      <c r="K287" s="184"/>
      <c r="L287" s="189"/>
      <c r="M287" s="190"/>
      <c r="N287" s="191"/>
      <c r="O287" s="191"/>
      <c r="P287" s="192">
        <f>SUM(P288:P291)</f>
        <v>0</v>
      </c>
      <c r="Q287" s="191"/>
      <c r="R287" s="192">
        <f>SUM(R288:R291)</f>
        <v>5.1999999999999998E-2</v>
      </c>
      <c r="S287" s="191"/>
      <c r="T287" s="193">
        <f>SUM(T288:T291)</f>
        <v>0</v>
      </c>
      <c r="AR287" s="194" t="s">
        <v>84</v>
      </c>
      <c r="AT287" s="195" t="s">
        <v>76</v>
      </c>
      <c r="AU287" s="195" t="s">
        <v>82</v>
      </c>
      <c r="AY287" s="194" t="s">
        <v>122</v>
      </c>
      <c r="BK287" s="196">
        <f>SUM(BK288:BK291)</f>
        <v>0</v>
      </c>
    </row>
    <row r="288" spans="1:65" s="2" customFormat="1" ht="21.75" customHeight="1">
      <c r="A288" s="34"/>
      <c r="B288" s="35"/>
      <c r="C288" s="199" t="s">
        <v>424</v>
      </c>
      <c r="D288" s="199" t="s">
        <v>125</v>
      </c>
      <c r="E288" s="200" t="s">
        <v>425</v>
      </c>
      <c r="F288" s="201" t="s">
        <v>426</v>
      </c>
      <c r="G288" s="202" t="s">
        <v>153</v>
      </c>
      <c r="H288" s="203">
        <v>200</v>
      </c>
      <c r="I288" s="204"/>
      <c r="J288" s="205">
        <f>ROUND(I288*H288,2)</f>
        <v>0</v>
      </c>
      <c r="K288" s="206"/>
      <c r="L288" s="39"/>
      <c r="M288" s="207" t="s">
        <v>1</v>
      </c>
      <c r="N288" s="208" t="s">
        <v>42</v>
      </c>
      <c r="O288" s="71"/>
      <c r="P288" s="209">
        <f>O288*H288</f>
        <v>0</v>
      </c>
      <c r="Q288" s="209">
        <v>2.5999999999999998E-4</v>
      </c>
      <c r="R288" s="209">
        <f>Q288*H288</f>
        <v>5.1999999999999998E-2</v>
      </c>
      <c r="S288" s="209">
        <v>0</v>
      </c>
      <c r="T288" s="210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11" t="s">
        <v>216</v>
      </c>
      <c r="AT288" s="211" t="s">
        <v>125</v>
      </c>
      <c r="AU288" s="211" t="s">
        <v>84</v>
      </c>
      <c r="AY288" s="17" t="s">
        <v>122</v>
      </c>
      <c r="BE288" s="212">
        <f>IF(N288="základní",J288,0)</f>
        <v>0</v>
      </c>
      <c r="BF288" s="212">
        <f>IF(N288="snížená",J288,0)</f>
        <v>0</v>
      </c>
      <c r="BG288" s="212">
        <f>IF(N288="zákl. přenesená",J288,0)</f>
        <v>0</v>
      </c>
      <c r="BH288" s="212">
        <f>IF(N288="sníž. přenesená",J288,0)</f>
        <v>0</v>
      </c>
      <c r="BI288" s="212">
        <f>IF(N288="nulová",J288,0)</f>
        <v>0</v>
      </c>
      <c r="BJ288" s="17" t="s">
        <v>82</v>
      </c>
      <c r="BK288" s="212">
        <f>ROUND(I288*H288,2)</f>
        <v>0</v>
      </c>
      <c r="BL288" s="17" t="s">
        <v>216</v>
      </c>
      <c r="BM288" s="211" t="s">
        <v>427</v>
      </c>
    </row>
    <row r="289" spans="1:65" s="13" customFormat="1" ht="11.25">
      <c r="B289" s="213"/>
      <c r="C289" s="214"/>
      <c r="D289" s="215" t="s">
        <v>131</v>
      </c>
      <c r="E289" s="216" t="s">
        <v>1</v>
      </c>
      <c r="F289" s="217" t="s">
        <v>428</v>
      </c>
      <c r="G289" s="214"/>
      <c r="H289" s="216" t="s">
        <v>1</v>
      </c>
      <c r="I289" s="218"/>
      <c r="J289" s="214"/>
      <c r="K289" s="214"/>
      <c r="L289" s="219"/>
      <c r="M289" s="220"/>
      <c r="N289" s="221"/>
      <c r="O289" s="221"/>
      <c r="P289" s="221"/>
      <c r="Q289" s="221"/>
      <c r="R289" s="221"/>
      <c r="S289" s="221"/>
      <c r="T289" s="222"/>
      <c r="AT289" s="223" t="s">
        <v>131</v>
      </c>
      <c r="AU289" s="223" t="s">
        <v>84</v>
      </c>
      <c r="AV289" s="13" t="s">
        <v>82</v>
      </c>
      <c r="AW289" s="13" t="s">
        <v>32</v>
      </c>
      <c r="AX289" s="13" t="s">
        <v>77</v>
      </c>
      <c r="AY289" s="223" t="s">
        <v>122</v>
      </c>
    </row>
    <row r="290" spans="1:65" s="14" customFormat="1" ht="11.25">
      <c r="B290" s="224"/>
      <c r="C290" s="225"/>
      <c r="D290" s="215" t="s">
        <v>131</v>
      </c>
      <c r="E290" s="226" t="s">
        <v>1</v>
      </c>
      <c r="F290" s="227" t="s">
        <v>429</v>
      </c>
      <c r="G290" s="225"/>
      <c r="H290" s="228">
        <v>200</v>
      </c>
      <c r="I290" s="229"/>
      <c r="J290" s="225"/>
      <c r="K290" s="225"/>
      <c r="L290" s="230"/>
      <c r="M290" s="231"/>
      <c r="N290" s="232"/>
      <c r="O290" s="232"/>
      <c r="P290" s="232"/>
      <c r="Q290" s="232"/>
      <c r="R290" s="232"/>
      <c r="S290" s="232"/>
      <c r="T290" s="233"/>
      <c r="AT290" s="234" t="s">
        <v>131</v>
      </c>
      <c r="AU290" s="234" t="s">
        <v>84</v>
      </c>
      <c r="AV290" s="14" t="s">
        <v>84</v>
      </c>
      <c r="AW290" s="14" t="s">
        <v>32</v>
      </c>
      <c r="AX290" s="14" t="s">
        <v>77</v>
      </c>
      <c r="AY290" s="234" t="s">
        <v>122</v>
      </c>
    </row>
    <row r="291" spans="1:65" s="15" customFormat="1" ht="11.25">
      <c r="B291" s="235"/>
      <c r="C291" s="236"/>
      <c r="D291" s="215" t="s">
        <v>131</v>
      </c>
      <c r="E291" s="237" t="s">
        <v>1</v>
      </c>
      <c r="F291" s="238" t="s">
        <v>134</v>
      </c>
      <c r="G291" s="236"/>
      <c r="H291" s="239">
        <v>200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AT291" s="245" t="s">
        <v>131</v>
      </c>
      <c r="AU291" s="245" t="s">
        <v>84</v>
      </c>
      <c r="AV291" s="15" t="s">
        <v>129</v>
      </c>
      <c r="AW291" s="15" t="s">
        <v>32</v>
      </c>
      <c r="AX291" s="15" t="s">
        <v>82</v>
      </c>
      <c r="AY291" s="245" t="s">
        <v>122</v>
      </c>
    </row>
    <row r="292" spans="1:65" s="12" customFormat="1" ht="25.9" customHeight="1">
      <c r="B292" s="183"/>
      <c r="C292" s="184"/>
      <c r="D292" s="185" t="s">
        <v>76</v>
      </c>
      <c r="E292" s="186" t="s">
        <v>430</v>
      </c>
      <c r="F292" s="186" t="s">
        <v>431</v>
      </c>
      <c r="G292" s="184"/>
      <c r="H292" s="184"/>
      <c r="I292" s="187"/>
      <c r="J292" s="188">
        <f>BK292</f>
        <v>0</v>
      </c>
      <c r="K292" s="184"/>
      <c r="L292" s="189"/>
      <c r="M292" s="190"/>
      <c r="N292" s="191"/>
      <c r="O292" s="191"/>
      <c r="P292" s="192">
        <f>SUM(P293:P296)</f>
        <v>0</v>
      </c>
      <c r="Q292" s="191"/>
      <c r="R292" s="192">
        <f>SUM(R293:R296)</f>
        <v>0</v>
      </c>
      <c r="S292" s="191"/>
      <c r="T292" s="193">
        <f>SUM(T293:T296)</f>
        <v>0</v>
      </c>
      <c r="AR292" s="194" t="s">
        <v>129</v>
      </c>
      <c r="AT292" s="195" t="s">
        <v>76</v>
      </c>
      <c r="AU292" s="195" t="s">
        <v>77</v>
      </c>
      <c r="AY292" s="194" t="s">
        <v>122</v>
      </c>
      <c r="BK292" s="196">
        <f>SUM(BK293:BK296)</f>
        <v>0</v>
      </c>
    </row>
    <row r="293" spans="1:65" s="2" customFormat="1" ht="16.5" customHeight="1">
      <c r="A293" s="34"/>
      <c r="B293" s="35"/>
      <c r="C293" s="199" t="s">
        <v>432</v>
      </c>
      <c r="D293" s="199" t="s">
        <v>125</v>
      </c>
      <c r="E293" s="200" t="s">
        <v>433</v>
      </c>
      <c r="F293" s="201" t="s">
        <v>434</v>
      </c>
      <c r="G293" s="202" t="s">
        <v>435</v>
      </c>
      <c r="H293" s="203">
        <v>250</v>
      </c>
      <c r="I293" s="204"/>
      <c r="J293" s="205">
        <f>ROUND(I293*H293,2)</f>
        <v>0</v>
      </c>
      <c r="K293" s="206"/>
      <c r="L293" s="39"/>
      <c r="M293" s="207" t="s">
        <v>1</v>
      </c>
      <c r="N293" s="208" t="s">
        <v>42</v>
      </c>
      <c r="O293" s="71"/>
      <c r="P293" s="209">
        <f>O293*H293</f>
        <v>0</v>
      </c>
      <c r="Q293" s="209">
        <v>0</v>
      </c>
      <c r="R293" s="209">
        <f>Q293*H293</f>
        <v>0</v>
      </c>
      <c r="S293" s="209">
        <v>0</v>
      </c>
      <c r="T293" s="210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11" t="s">
        <v>436</v>
      </c>
      <c r="AT293" s="211" t="s">
        <v>125</v>
      </c>
      <c r="AU293" s="211" t="s">
        <v>82</v>
      </c>
      <c r="AY293" s="17" t="s">
        <v>122</v>
      </c>
      <c r="BE293" s="212">
        <f>IF(N293="základní",J293,0)</f>
        <v>0</v>
      </c>
      <c r="BF293" s="212">
        <f>IF(N293="snížená",J293,0)</f>
        <v>0</v>
      </c>
      <c r="BG293" s="212">
        <f>IF(N293="zákl. přenesená",J293,0)</f>
        <v>0</v>
      </c>
      <c r="BH293" s="212">
        <f>IF(N293="sníž. přenesená",J293,0)</f>
        <v>0</v>
      </c>
      <c r="BI293" s="212">
        <f>IF(N293="nulová",J293,0)</f>
        <v>0</v>
      </c>
      <c r="BJ293" s="17" t="s">
        <v>82</v>
      </c>
      <c r="BK293" s="212">
        <f>ROUND(I293*H293,2)</f>
        <v>0</v>
      </c>
      <c r="BL293" s="17" t="s">
        <v>436</v>
      </c>
      <c r="BM293" s="211" t="s">
        <v>437</v>
      </c>
    </row>
    <row r="294" spans="1:65" s="13" customFormat="1" ht="22.5">
      <c r="B294" s="213"/>
      <c r="C294" s="214"/>
      <c r="D294" s="215" t="s">
        <v>131</v>
      </c>
      <c r="E294" s="216" t="s">
        <v>1</v>
      </c>
      <c r="F294" s="217" t="s">
        <v>438</v>
      </c>
      <c r="G294" s="214"/>
      <c r="H294" s="216" t="s">
        <v>1</v>
      </c>
      <c r="I294" s="218"/>
      <c r="J294" s="214"/>
      <c r="K294" s="214"/>
      <c r="L294" s="219"/>
      <c r="M294" s="220"/>
      <c r="N294" s="221"/>
      <c r="O294" s="221"/>
      <c r="P294" s="221"/>
      <c r="Q294" s="221"/>
      <c r="R294" s="221"/>
      <c r="S294" s="221"/>
      <c r="T294" s="222"/>
      <c r="AT294" s="223" t="s">
        <v>131</v>
      </c>
      <c r="AU294" s="223" t="s">
        <v>82</v>
      </c>
      <c r="AV294" s="13" t="s">
        <v>82</v>
      </c>
      <c r="AW294" s="13" t="s">
        <v>32</v>
      </c>
      <c r="AX294" s="13" t="s">
        <v>77</v>
      </c>
      <c r="AY294" s="223" t="s">
        <v>122</v>
      </c>
    </row>
    <row r="295" spans="1:65" s="14" customFormat="1" ht="11.25">
      <c r="B295" s="224"/>
      <c r="C295" s="225"/>
      <c r="D295" s="215" t="s">
        <v>131</v>
      </c>
      <c r="E295" s="226" t="s">
        <v>1</v>
      </c>
      <c r="F295" s="227" t="s">
        <v>439</v>
      </c>
      <c r="G295" s="225"/>
      <c r="H295" s="228">
        <v>250</v>
      </c>
      <c r="I295" s="229"/>
      <c r="J295" s="225"/>
      <c r="K295" s="225"/>
      <c r="L295" s="230"/>
      <c r="M295" s="231"/>
      <c r="N295" s="232"/>
      <c r="O295" s="232"/>
      <c r="P295" s="232"/>
      <c r="Q295" s="232"/>
      <c r="R295" s="232"/>
      <c r="S295" s="232"/>
      <c r="T295" s="233"/>
      <c r="AT295" s="234" t="s">
        <v>131</v>
      </c>
      <c r="AU295" s="234" t="s">
        <v>82</v>
      </c>
      <c r="AV295" s="14" t="s">
        <v>84</v>
      </c>
      <c r="AW295" s="14" t="s">
        <v>32</v>
      </c>
      <c r="AX295" s="14" t="s">
        <v>77</v>
      </c>
      <c r="AY295" s="234" t="s">
        <v>122</v>
      </c>
    </row>
    <row r="296" spans="1:65" s="15" customFormat="1" ht="11.25">
      <c r="B296" s="235"/>
      <c r="C296" s="236"/>
      <c r="D296" s="215" t="s">
        <v>131</v>
      </c>
      <c r="E296" s="237" t="s">
        <v>1</v>
      </c>
      <c r="F296" s="238" t="s">
        <v>134</v>
      </c>
      <c r="G296" s="236"/>
      <c r="H296" s="239">
        <v>250</v>
      </c>
      <c r="I296" s="240"/>
      <c r="J296" s="236"/>
      <c r="K296" s="236"/>
      <c r="L296" s="241"/>
      <c r="M296" s="257"/>
      <c r="N296" s="258"/>
      <c r="O296" s="258"/>
      <c r="P296" s="258"/>
      <c r="Q296" s="258"/>
      <c r="R296" s="258"/>
      <c r="S296" s="258"/>
      <c r="T296" s="259"/>
      <c r="AT296" s="245" t="s">
        <v>131</v>
      </c>
      <c r="AU296" s="245" t="s">
        <v>82</v>
      </c>
      <c r="AV296" s="15" t="s">
        <v>129</v>
      </c>
      <c r="AW296" s="15" t="s">
        <v>32</v>
      </c>
      <c r="AX296" s="15" t="s">
        <v>82</v>
      </c>
      <c r="AY296" s="245" t="s">
        <v>122</v>
      </c>
    </row>
    <row r="297" spans="1:65" s="2" customFormat="1" ht="6.95" customHeight="1">
      <c r="A297" s="34"/>
      <c r="B297" s="54"/>
      <c r="C297" s="55"/>
      <c r="D297" s="55"/>
      <c r="E297" s="55"/>
      <c r="F297" s="55"/>
      <c r="G297" s="55"/>
      <c r="H297" s="55"/>
      <c r="I297" s="147"/>
      <c r="J297" s="55"/>
      <c r="K297" s="55"/>
      <c r="L297" s="39"/>
      <c r="M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</row>
  </sheetData>
  <sheetProtection algorithmName="SHA-512" hashValue="JcqJdnC0QI12eG4vFw2Bp2tSlCwdwJwjv4peMMUAijEopp9nT6NXE8/yFlAGSXEznfF3bpTnW/Ll561G0lPGmA==" saltValue="Q3WRSEKjwUXe8uDzR5s+wKc3CQxFAg5YVCo7ApdNhXlqUQI1emlBc4eLmr6xMy/pTWF3OKt6sZAQK8XIwxooUg==" spinCount="100000" sheet="1" objects="1" scenarios="1" formatColumns="0" formatRows="0" autoFilter="0"/>
  <autoFilter ref="C127:K296" xr:uid="{00000000-0009-0000-0000-000001000000}"/>
  <mergeCells count="6">
    <mergeCell ref="L2:V2"/>
    <mergeCell ref="E7:H7"/>
    <mergeCell ref="E16:H16"/>
    <mergeCell ref="E25:H25"/>
    <mergeCell ref="E85:H85"/>
    <mergeCell ref="E120:H1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202006 - Rekonstrukce bud...</vt:lpstr>
      <vt:lpstr>'202006 - Rekonstrukce bud...'!Názvy_tisku</vt:lpstr>
      <vt:lpstr>'Rekapitulace stavby'!Názvy_tisku</vt:lpstr>
      <vt:lpstr>'202006 - Rekonstrukce bud...'!Oblast_tisku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DESKTOP-7OOU1CD\Pavel Krajovsky</dc:creator>
  <cp:lastModifiedBy>Uzivatel</cp:lastModifiedBy>
  <dcterms:created xsi:type="dcterms:W3CDTF">2023-01-11T13:28:28Z</dcterms:created>
  <dcterms:modified xsi:type="dcterms:W3CDTF">2023-02-09T12:27:48Z</dcterms:modified>
</cp:coreProperties>
</file>